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 Pessoal )\Rubiano\_Project\__( Documentos técnicos )__\_CÁLCULOS_\"/>
    </mc:Choice>
  </mc:AlternateContent>
  <bookViews>
    <workbookView xWindow="0" yWindow="120" windowWidth="21840" windowHeight="1309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N26" i="1" s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3" i="1"/>
  <c r="E56" i="1"/>
  <c r="C55" i="1"/>
  <c r="C53" i="1"/>
  <c r="C54" i="1" s="1"/>
  <c r="C50" i="1"/>
  <c r="C52" i="1" s="1"/>
  <c r="C49" i="1"/>
  <c r="C48" i="1"/>
  <c r="C47" i="1"/>
  <c r="C46" i="1"/>
  <c r="C45" i="1"/>
  <c r="C44" i="1"/>
  <c r="C43" i="1"/>
  <c r="C51" i="1" s="1"/>
  <c r="H42" i="1"/>
  <c r="H49" i="1" s="1"/>
  <c r="H40" i="1"/>
  <c r="H53" i="1" s="1"/>
  <c r="H54" i="1" s="1"/>
  <c r="H39" i="1"/>
  <c r="E34" i="1"/>
  <c r="C33" i="1"/>
  <c r="H30" i="1"/>
  <c r="H31" i="1" s="1"/>
  <c r="C30" i="1"/>
  <c r="C31" i="1" s="1"/>
  <c r="C27" i="1"/>
  <c r="C29" i="1" s="1"/>
  <c r="C26" i="1"/>
  <c r="C25" i="1"/>
  <c r="C24" i="1"/>
  <c r="C23" i="1"/>
  <c r="C22" i="1"/>
  <c r="C21" i="1"/>
  <c r="C20" i="1"/>
  <c r="C19" i="1" s="1"/>
  <c r="H18" i="1"/>
  <c r="H17" i="1"/>
  <c r="H27" i="1" s="1"/>
  <c r="H29" i="1" s="1"/>
  <c r="N16" i="1"/>
  <c r="N18" i="1" s="1"/>
  <c r="H11" i="1"/>
  <c r="C12" i="1" s="1"/>
  <c r="G11" i="1"/>
  <c r="C15" i="1" s="1"/>
  <c r="H15" i="1" s="1"/>
  <c r="C38" i="1" s="1"/>
  <c r="H38" i="1" s="1"/>
  <c r="C11" i="1"/>
  <c r="H10" i="1"/>
  <c r="G10" i="1"/>
  <c r="N6" i="1"/>
  <c r="N8" i="1" s="1"/>
  <c r="H12" i="1" l="1"/>
  <c r="H25" i="1"/>
  <c r="H20" i="1"/>
  <c r="H19" i="1" s="1"/>
  <c r="E35" i="1" s="1"/>
  <c r="G12" i="1"/>
  <c r="H44" i="1"/>
  <c r="N22" i="1"/>
  <c r="N19" i="1" s="1"/>
  <c r="N23" i="1" s="1"/>
  <c r="H21" i="1"/>
  <c r="H48" i="1"/>
  <c r="N9" i="1"/>
  <c r="N20" i="1"/>
  <c r="H23" i="1"/>
  <c r="H26" i="1"/>
  <c r="H43" i="1"/>
  <c r="H51" i="1" s="1"/>
  <c r="H47" i="1"/>
  <c r="H55" i="1"/>
  <c r="H46" i="1"/>
  <c r="H22" i="1"/>
  <c r="H28" i="1"/>
  <c r="H33" i="1"/>
  <c r="H50" i="1"/>
  <c r="H52" i="1" s="1"/>
  <c r="N24" i="1"/>
  <c r="C28" i="1"/>
  <c r="C41" i="1"/>
  <c r="H45" i="1"/>
  <c r="H24" i="1"/>
  <c r="H41" i="1" l="1"/>
  <c r="N21" i="1"/>
  <c r="E57" i="1"/>
  <c r="N12" i="1"/>
  <c r="N10" i="1"/>
  <c r="N11" i="1"/>
</calcChain>
</file>

<file path=xl/sharedStrings.xml><?xml version="1.0" encoding="utf-8"?>
<sst xmlns="http://schemas.openxmlformats.org/spreadsheetml/2006/main" count="215" uniqueCount="93">
  <si>
    <t>PREENCHER DADOS SOMENTE NAS CELULAS PRETAS</t>
  </si>
  <si>
    <t xml:space="preserve">Modulo </t>
  </si>
  <si>
    <t>Passo</t>
  </si>
  <si>
    <t>Graus</t>
  </si>
  <si>
    <t>Coseno (cos)</t>
  </si>
  <si>
    <t>Jogo de Fresa para Engrenagens</t>
  </si>
  <si>
    <t>CÁLCULOS PARA ENGRENAGEM PINHÃO E COROA</t>
  </si>
  <si>
    <t>Calculo de Engrenagens dente retos</t>
  </si>
  <si>
    <t>Fresa N°</t>
  </si>
  <si>
    <t>N° de Construir</t>
  </si>
  <si>
    <t>Modulo Normal</t>
  </si>
  <si>
    <t>Cálculo das polias</t>
  </si>
  <si>
    <t>Polia condutora</t>
  </si>
  <si>
    <t>Relação de Transmissão</t>
  </si>
  <si>
    <t>Numero de Dentes</t>
  </si>
  <si>
    <t>n do motor</t>
  </si>
  <si>
    <t>RPM</t>
  </si>
  <si>
    <t>i =</t>
  </si>
  <si>
    <t>n1</t>
  </si>
  <si>
    <t>D2</t>
  </si>
  <si>
    <t>Relação de</t>
  </si>
  <si>
    <t>Modulo Formula</t>
  </si>
  <si>
    <t>Diâmetro D1</t>
  </si>
  <si>
    <t>mm</t>
  </si>
  <si>
    <t>n2</t>
  </si>
  <si>
    <t>D1</t>
  </si>
  <si>
    <t>Diametro Primitivo</t>
  </si>
  <si>
    <t>Polia de Transmissão</t>
  </si>
  <si>
    <t>Diametro Externo</t>
  </si>
  <si>
    <t>Distancia Entre Eixos</t>
  </si>
  <si>
    <t>Diâmetro D2</t>
  </si>
  <si>
    <t>Transmissão Polias</t>
  </si>
  <si>
    <t>Diametro Interno</t>
  </si>
  <si>
    <t>Engrenamento 1</t>
  </si>
  <si>
    <t>Pinhão</t>
  </si>
  <si>
    <t>Coroa</t>
  </si>
  <si>
    <t>Calculo de Engrenagens Helicoidais</t>
  </si>
  <si>
    <t>Rotação do pinhão</t>
  </si>
  <si>
    <t>n</t>
  </si>
  <si>
    <t>Rotação da coroa</t>
  </si>
  <si>
    <t>Diâmetro Primitivo</t>
  </si>
  <si>
    <t>Dp1</t>
  </si>
  <si>
    <t>Passo Normal</t>
  </si>
  <si>
    <t>Módulo</t>
  </si>
  <si>
    <t>M</t>
  </si>
  <si>
    <t>Relação</t>
  </si>
  <si>
    <t>Transm.</t>
  </si>
  <si>
    <t xml:space="preserve">Relação  </t>
  </si>
  <si>
    <t>Nº de dentes</t>
  </si>
  <si>
    <t>Z1</t>
  </si>
  <si>
    <t>Z2</t>
  </si>
  <si>
    <t>P</t>
  </si>
  <si>
    <t>Diâmetro Ext</t>
  </si>
  <si>
    <t>De</t>
  </si>
  <si>
    <t>Diametro Ext</t>
  </si>
  <si>
    <t>Diâmetro Int</t>
  </si>
  <si>
    <t>Di</t>
  </si>
  <si>
    <t>Diametro Int</t>
  </si>
  <si>
    <t>Módulo Aparente</t>
  </si>
  <si>
    <t>Espes. Do dente</t>
  </si>
  <si>
    <t>E</t>
  </si>
  <si>
    <t>Passo Aparente</t>
  </si>
  <si>
    <t>Vão</t>
  </si>
  <si>
    <t>V</t>
  </si>
  <si>
    <t>Altura do Dente</t>
  </si>
  <si>
    <t>Altura do dente</t>
  </si>
  <si>
    <t>H</t>
  </si>
  <si>
    <t>Ângulo Usado</t>
  </si>
  <si>
    <t>Pé do dente</t>
  </si>
  <si>
    <t>T</t>
  </si>
  <si>
    <t>Conseno do Ângulo</t>
  </si>
  <si>
    <t>Largura do dente</t>
  </si>
  <si>
    <t>L</t>
  </si>
  <si>
    <t>Coroa da Engr.</t>
  </si>
  <si>
    <t>G</t>
  </si>
  <si>
    <t>Largura do cubo</t>
  </si>
  <si>
    <t>LC</t>
  </si>
  <si>
    <t>Diametro p/ furo</t>
  </si>
  <si>
    <t>F</t>
  </si>
  <si>
    <t>Diametro do cubo</t>
  </si>
  <si>
    <t>K</t>
  </si>
  <si>
    <t>Cabeça do dente</t>
  </si>
  <si>
    <t>S</t>
  </si>
  <si>
    <t>Arrendondamento</t>
  </si>
  <si>
    <t>r1</t>
  </si>
  <si>
    <t>Milimetros</t>
  </si>
  <si>
    <t>Distância entre centros</t>
  </si>
  <si>
    <t>C</t>
  </si>
  <si>
    <t>Engrenamento 2</t>
  </si>
  <si>
    <t>Dp2</t>
  </si>
  <si>
    <t>Diâmetro p/ furo</t>
  </si>
  <si>
    <t>Diâmetro do cubo</t>
  </si>
  <si>
    <r>
      <t xml:space="preserve">INSTRUÇÃO PARA USO: </t>
    </r>
    <r>
      <rPr>
        <sz val="10"/>
        <color indexed="8"/>
        <rFont val="Arial"/>
        <family val="2"/>
      </rPr>
      <t xml:space="preserve">Coloque a rotação do motor na célula </t>
    </r>
    <r>
      <rPr>
        <sz val="10"/>
        <color indexed="12"/>
        <rFont val="Arial"/>
        <family val="2"/>
      </rPr>
      <t>C5</t>
    </r>
    <r>
      <rPr>
        <sz val="10"/>
        <color indexed="8"/>
        <rFont val="Arial"/>
        <family val="2"/>
      </rPr>
      <t>, e em seguida coloque o Diâmetro da polia condutora célula</t>
    </r>
    <r>
      <rPr>
        <sz val="10"/>
        <color indexed="10"/>
        <rFont val="Arial"/>
        <family val="2"/>
      </rPr>
      <t xml:space="preserve"> C6</t>
    </r>
    <r>
      <rPr>
        <sz val="10"/>
        <color indexed="8"/>
        <rFont val="Arial"/>
        <family val="2"/>
      </rPr>
      <t xml:space="preserve">, e logo depois coloque a relação de transmissão entre as polias, célula </t>
    </r>
    <r>
      <rPr>
        <sz val="10"/>
        <color indexed="10"/>
        <rFont val="Arial"/>
        <family val="2"/>
      </rPr>
      <t>I6</t>
    </r>
    <r>
      <rPr>
        <sz val="10"/>
        <color indexed="8"/>
        <rFont val="Arial"/>
        <family val="2"/>
      </rPr>
      <t xml:space="preserve">, caso você não queira usar uma transmissão de polias, exclua todas as linhas pertencentes à esta transmissão e coloque os dados diretamente no 2º quadro   ( Engrenamento 1 ), e colocando a rotação do motor diretamente na célula </t>
    </r>
    <r>
      <rPr>
        <sz val="10"/>
        <color indexed="57"/>
        <rFont val="Arial"/>
        <family val="2"/>
      </rPr>
      <t xml:space="preserve">C12 </t>
    </r>
    <r>
      <rPr>
        <sz val="10"/>
        <color indexed="8"/>
        <rFont val="Arial"/>
        <family val="2"/>
      </rPr>
      <t xml:space="preserve">e neste quadro você deve inserir o módulo do Pinhão e o diâmetro primitivo do mesmo, células </t>
    </r>
    <r>
      <rPr>
        <sz val="10"/>
        <color indexed="10"/>
        <rFont val="Arial"/>
        <family val="2"/>
      </rPr>
      <t>C13</t>
    </r>
    <r>
      <rPr>
        <sz val="10"/>
        <color indexed="8"/>
        <rFont val="Arial"/>
        <family val="2"/>
      </rPr>
      <t xml:space="preserve"> e </t>
    </r>
    <r>
      <rPr>
        <sz val="10"/>
        <color indexed="10"/>
        <rFont val="Arial"/>
        <family val="2"/>
      </rPr>
      <t>C14</t>
    </r>
    <r>
      <rPr>
        <sz val="10"/>
        <color indexed="8"/>
        <rFont val="Arial"/>
        <family val="2"/>
      </rPr>
      <t xml:space="preserve">, e se caso houver  necessidade de outra relação de transmissão, é só copiar um quadro de engrenamento inteiro - </t>
    </r>
    <r>
      <rPr>
        <sz val="10"/>
        <color indexed="10"/>
        <rFont val="Arial"/>
        <family val="2"/>
      </rPr>
      <t xml:space="preserve">ctrl C </t>
    </r>
    <r>
      <rPr>
        <sz val="10"/>
        <color indexed="8"/>
        <rFont val="Arial"/>
        <family val="2"/>
      </rPr>
      <t xml:space="preserve">e colar </t>
    </r>
    <r>
      <rPr>
        <sz val="10"/>
        <color indexed="10"/>
        <rFont val="Arial"/>
        <family val="2"/>
      </rPr>
      <t>ctrl V</t>
    </r>
    <r>
      <rPr>
        <sz val="10"/>
        <color indexed="8"/>
        <rFont val="Arial"/>
        <family val="2"/>
      </rPr>
      <t xml:space="preserve"> na primeira célula em branco na parte inferior da planilha : por exemplo, neste tipo de relação, contém uma transmissão por polias e duas transmissões por engrenagens cilindricas de dentes retos, então vc deverá selecionar o engrenamento 2 inteiro, apertar </t>
    </r>
    <r>
      <rPr>
        <sz val="10"/>
        <color indexed="10"/>
        <rFont val="Arial"/>
        <family val="2"/>
      </rPr>
      <t>ctrl C</t>
    </r>
    <r>
      <rPr>
        <sz val="10"/>
        <color indexed="8"/>
        <rFont val="Arial"/>
        <family val="2"/>
      </rPr>
      <t xml:space="preserve"> e na célula </t>
    </r>
    <r>
      <rPr>
        <sz val="10"/>
        <color indexed="10"/>
        <rFont val="Arial"/>
        <family val="2"/>
      </rPr>
      <t>A54</t>
    </r>
    <r>
      <rPr>
        <sz val="10"/>
        <color indexed="8"/>
        <rFont val="Arial"/>
        <family val="2"/>
      </rPr>
      <t xml:space="preserve"> apertar </t>
    </r>
    <r>
      <rPr>
        <sz val="10"/>
        <color indexed="10"/>
        <rFont val="Arial"/>
        <family val="2"/>
      </rPr>
      <t>ctrl V</t>
    </r>
    <r>
      <rPr>
        <sz val="10"/>
        <color indexed="8"/>
        <rFont val="Arial"/>
        <family val="2"/>
      </rPr>
      <t xml:space="preserve"> para colar e formar mais um engrenamento.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</si>
</sst>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20"/>
      <color indexed="9"/>
      <name val="Arial"/>
      <family val="2"/>
    </font>
    <font>
      <u/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164" fontId="5" fillId="0" borderId="4" xfId="1" applyNumberFormat="1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165" fontId="5" fillId="7" borderId="4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2" fontId="5" fillId="0" borderId="4" xfId="0" applyNumberFormat="1" applyFont="1" applyBorder="1" applyAlignment="1" applyProtection="1">
      <alignment horizontal="center" vertical="center"/>
    </xf>
    <xf numFmtId="2" fontId="5" fillId="3" borderId="4" xfId="0" applyNumberFormat="1" applyFont="1" applyFill="1" applyBorder="1" applyAlignment="1" applyProtection="1">
      <alignment horizontal="center" vertical="center"/>
    </xf>
    <xf numFmtId="2" fontId="5" fillId="8" borderId="4" xfId="0" applyNumberFormat="1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2" fontId="18" fillId="0" borderId="4" xfId="0" applyNumberFormat="1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vertical="center"/>
    </xf>
    <xf numFmtId="0" fontId="14" fillId="4" borderId="46" xfId="0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43" fontId="5" fillId="0" borderId="4" xfId="1" applyNumberFormat="1" applyFont="1" applyBorder="1" applyAlignment="1" applyProtection="1">
      <alignment horizontal="center" vertical="center"/>
    </xf>
    <xf numFmtId="43" fontId="5" fillId="3" borderId="4" xfId="1" applyNumberFormat="1" applyFont="1" applyFill="1" applyBorder="1" applyAlignment="1" applyProtection="1">
      <alignment vertical="center"/>
    </xf>
    <xf numFmtId="43" fontId="5" fillId="8" borderId="4" xfId="1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vertical="center"/>
    </xf>
    <xf numFmtId="166" fontId="18" fillId="0" borderId="4" xfId="0" applyNumberFormat="1" applyFont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</xf>
    <xf numFmtId="0" fontId="5" fillId="6" borderId="48" xfId="0" applyFont="1" applyFill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48" xfId="0" applyNumberFormat="1" applyFont="1" applyBorder="1" applyAlignment="1" applyProtection="1">
      <alignment horizontal="center" vertical="center"/>
    </xf>
    <xf numFmtId="0" fontId="5" fillId="6" borderId="50" xfId="0" applyFont="1" applyFill="1" applyBorder="1" applyAlignment="1" applyProtection="1">
      <alignment horizontal="center" vertical="center"/>
    </xf>
    <xf numFmtId="0" fontId="5" fillId="6" borderId="51" xfId="0" applyFont="1" applyFill="1" applyBorder="1" applyAlignment="1" applyProtection="1">
      <alignment horizontal="center" vertical="center"/>
    </xf>
    <xf numFmtId="2" fontId="5" fillId="0" borderId="43" xfId="0" applyNumberFormat="1" applyFont="1" applyBorder="1" applyAlignment="1" applyProtection="1">
      <alignment horizontal="center" vertical="center"/>
    </xf>
    <xf numFmtId="2" fontId="5" fillId="0" borderId="51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2" fontId="11" fillId="0" borderId="4" xfId="0" applyNumberFormat="1" applyFont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5" fillId="6" borderId="42" xfId="0" applyFont="1" applyFill="1" applyBorder="1" applyAlignment="1" applyProtection="1">
      <alignment horizontal="center" vertical="center"/>
    </xf>
    <xf numFmtId="0" fontId="5" fillId="6" borderId="44" xfId="0" applyFont="1" applyFill="1" applyBorder="1" applyAlignment="1" applyProtection="1">
      <alignment horizontal="center" vertical="center"/>
    </xf>
    <xf numFmtId="0" fontId="7" fillId="5" borderId="45" xfId="0" applyFont="1" applyFill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2" fontId="6" fillId="3" borderId="4" xfId="0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1" fontId="4" fillId="7" borderId="4" xfId="0" applyNumberFormat="1" applyFont="1" applyFill="1" applyBorder="1" applyAlignment="1" applyProtection="1">
      <alignment horizontal="center" vertical="center"/>
    </xf>
    <xf numFmtId="1" fontId="6" fillId="7" borderId="4" xfId="0" applyNumberFormat="1" applyFont="1" applyFill="1" applyBorder="1" applyAlignment="1" applyProtection="1">
      <alignment horizontal="center" vertical="center"/>
    </xf>
    <xf numFmtId="0" fontId="5" fillId="6" borderId="47" xfId="0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justify" vertical="center"/>
    </xf>
    <xf numFmtId="0" fontId="15" fillId="0" borderId="21" xfId="0" applyFont="1" applyBorder="1" applyAlignment="1" applyProtection="1">
      <alignment horizontal="justify" vertical="center"/>
    </xf>
    <xf numFmtId="0" fontId="15" fillId="0" borderId="22" xfId="0" applyFont="1" applyBorder="1" applyAlignment="1" applyProtection="1">
      <alignment horizontal="justify" vertical="center"/>
    </xf>
    <xf numFmtId="0" fontId="15" fillId="0" borderId="38" xfId="0" applyFont="1" applyBorder="1" applyAlignment="1" applyProtection="1">
      <alignment horizontal="justify" vertical="center"/>
    </xf>
    <xf numFmtId="0" fontId="15" fillId="0" borderId="0" xfId="0" applyFont="1" applyBorder="1" applyAlignment="1" applyProtection="1">
      <alignment horizontal="justify" vertical="center"/>
    </xf>
    <xf numFmtId="0" fontId="15" fillId="0" borderId="39" xfId="0" applyFont="1" applyBorder="1" applyAlignment="1" applyProtection="1">
      <alignment horizontal="justify" vertical="center"/>
    </xf>
    <xf numFmtId="0" fontId="15" fillId="0" borderId="54" xfId="0" applyFont="1" applyBorder="1" applyAlignment="1" applyProtection="1">
      <alignment horizontal="justify" vertical="center"/>
    </xf>
    <xf numFmtId="0" fontId="15" fillId="0" borderId="55" xfId="0" applyFont="1" applyBorder="1" applyAlignment="1" applyProtection="1">
      <alignment horizontal="justify" vertical="center"/>
    </xf>
    <xf numFmtId="0" fontId="15" fillId="0" borderId="56" xfId="0" applyFont="1" applyBorder="1" applyAlignment="1" applyProtection="1">
      <alignment horizontal="justify" vertical="center"/>
    </xf>
    <xf numFmtId="0" fontId="5" fillId="6" borderId="36" xfId="0" applyFont="1" applyFill="1" applyBorder="1" applyAlignment="1" applyProtection="1">
      <alignment horizontal="center" vertical="center"/>
    </xf>
    <xf numFmtId="0" fontId="5" fillId="6" borderId="48" xfId="0" applyFont="1" applyFill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48" xfId="0" applyNumberFormat="1" applyFont="1" applyBorder="1" applyAlignment="1" applyProtection="1">
      <alignment horizontal="center" vertical="center"/>
    </xf>
    <xf numFmtId="0" fontId="5" fillId="6" borderId="50" xfId="0" applyFont="1" applyFill="1" applyBorder="1" applyAlignment="1" applyProtection="1">
      <alignment horizontal="center" vertical="center"/>
    </xf>
    <xf numFmtId="0" fontId="5" fillId="6" borderId="51" xfId="0" applyFont="1" applyFill="1" applyBorder="1" applyAlignment="1" applyProtection="1">
      <alignment horizontal="center" vertical="center"/>
    </xf>
    <xf numFmtId="2" fontId="5" fillId="0" borderId="43" xfId="0" applyNumberFormat="1" applyFont="1" applyBorder="1" applyAlignment="1" applyProtection="1">
      <alignment horizontal="center" vertical="center"/>
    </xf>
    <xf numFmtId="2" fontId="5" fillId="0" borderId="51" xfId="0" applyNumberFormat="1" applyFont="1" applyBorder="1" applyAlignment="1" applyProtection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</xf>
    <xf numFmtId="0" fontId="5" fillId="6" borderId="40" xfId="0" applyFont="1" applyFill="1" applyBorder="1" applyAlignment="1" applyProtection="1">
      <alignment horizontal="center" vertical="center"/>
    </xf>
    <xf numFmtId="0" fontId="5" fillId="6" borderId="52" xfId="0" applyFont="1" applyFill="1" applyBorder="1" applyAlignment="1" applyProtection="1">
      <alignment horizontal="center" vertical="center"/>
    </xf>
    <xf numFmtId="0" fontId="5" fillId="6" borderId="53" xfId="0" applyFont="1" applyFill="1" applyBorder="1" applyAlignment="1" applyProtection="1">
      <alignment horizontal="center" vertical="center"/>
    </xf>
    <xf numFmtId="2" fontId="5" fillId="0" borderId="34" xfId="0" applyNumberFormat="1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" fontId="13" fillId="0" borderId="4" xfId="0" applyNumberFormat="1" applyFont="1" applyBorder="1" applyAlignment="1" applyProtection="1">
      <alignment horizontal="center" vertical="center"/>
    </xf>
    <xf numFmtId="0" fontId="5" fillId="6" borderId="57" xfId="0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7"/>
  <sheetViews>
    <sheetView showGridLines="0" tabSelected="1" zoomScaleNormal="100" workbookViewId="0">
      <selection activeCell="C9" sqref="C9:D9"/>
    </sheetView>
  </sheetViews>
  <sheetFormatPr defaultRowHeight="14.25" x14ac:dyDescent="0.25"/>
  <cols>
    <col min="1" max="10" width="9.140625" style="1"/>
    <col min="11" max="11" width="3" style="1" customWidth="1"/>
    <col min="12" max="12" width="3.5703125" style="1" customWidth="1"/>
    <col min="13" max="13" width="21.85546875" style="1" customWidth="1"/>
    <col min="14" max="14" width="9.140625" style="1"/>
    <col min="15" max="15" width="9.7109375" style="1" customWidth="1"/>
    <col min="16" max="16" width="3.42578125" style="1" customWidth="1"/>
    <col min="17" max="17" width="3.140625" style="1" customWidth="1"/>
    <col min="18" max="19" width="9.140625" style="1"/>
    <col min="20" max="20" width="2.85546875" style="1" customWidth="1"/>
    <col min="21" max="21" width="9.140625" style="1"/>
    <col min="22" max="22" width="13.5703125" style="1" customWidth="1"/>
    <col min="23" max="23" width="2.85546875" style="1" customWidth="1"/>
    <col min="24" max="29" width="9.140625" style="1"/>
    <col min="30" max="32" width="0" style="1" hidden="1" customWidth="1"/>
    <col min="33" max="33" width="9.140625" style="1"/>
    <col min="34" max="43" width="0" style="1" hidden="1" customWidth="1"/>
    <col min="44" max="44" width="9.140625" style="1"/>
    <col min="45" max="103" width="0" style="1" hidden="1" customWidth="1"/>
    <col min="104" max="16384" width="9.140625" style="1"/>
  </cols>
  <sheetData>
    <row r="1" spans="1:104" x14ac:dyDescent="0.25">
      <c r="K1" s="2"/>
      <c r="L1" s="2"/>
      <c r="M1" s="2"/>
      <c r="N1" s="2"/>
      <c r="O1" s="2"/>
      <c r="P1" s="2"/>
    </row>
    <row r="2" spans="1:104" s="3" customFormat="1" ht="18" customHeight="1" x14ac:dyDescent="0.25">
      <c r="B2" s="59" t="s">
        <v>0</v>
      </c>
      <c r="C2" s="59"/>
      <c r="D2" s="59"/>
      <c r="E2" s="59"/>
      <c r="F2" s="59"/>
      <c r="G2" s="59"/>
      <c r="H2" s="59"/>
      <c r="I2" s="59"/>
      <c r="K2" s="4"/>
      <c r="L2" s="4"/>
      <c r="M2" s="4"/>
      <c r="N2" s="4"/>
      <c r="O2" s="4"/>
      <c r="P2" s="4"/>
      <c r="R2" s="5" t="s">
        <v>1</v>
      </c>
      <c r="S2" s="5" t="s">
        <v>2</v>
      </c>
      <c r="U2" s="6" t="s">
        <v>3</v>
      </c>
      <c r="V2" s="6" t="s">
        <v>4</v>
      </c>
      <c r="X2" s="60" t="s">
        <v>5</v>
      </c>
      <c r="Y2" s="60"/>
      <c r="Z2" s="60"/>
      <c r="AA2" s="60"/>
      <c r="AB2" s="60"/>
      <c r="AC2" s="60"/>
      <c r="AD2" s="60"/>
      <c r="AE2" s="60"/>
    </row>
    <row r="3" spans="1:104" ht="15" thickBot="1" x14ac:dyDescent="0.3">
      <c r="K3" s="2"/>
      <c r="L3" s="2"/>
      <c r="M3" s="2"/>
      <c r="N3" s="2"/>
      <c r="O3" s="2"/>
      <c r="P3" s="2"/>
      <c r="R3" s="7">
        <v>0.5</v>
      </c>
      <c r="S3" s="8">
        <v>1.5708</v>
      </c>
      <c r="T3" s="2"/>
      <c r="U3" s="9">
        <v>0</v>
      </c>
      <c r="V3" s="10">
        <f>COS(U3*PI()/180)</f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4" ht="15" thickBot="1" x14ac:dyDescent="0.3">
      <c r="A4" s="61" t="s">
        <v>6</v>
      </c>
      <c r="B4" s="62"/>
      <c r="C4" s="62"/>
      <c r="D4" s="62"/>
      <c r="E4" s="62"/>
      <c r="F4" s="62"/>
      <c r="G4" s="62"/>
      <c r="H4" s="62"/>
      <c r="I4" s="62"/>
      <c r="J4" s="63"/>
      <c r="K4" s="2"/>
      <c r="L4" s="67" t="s">
        <v>7</v>
      </c>
      <c r="M4" s="68"/>
      <c r="N4" s="68"/>
      <c r="O4" s="69"/>
      <c r="P4" s="2"/>
      <c r="R4" s="7">
        <v>1</v>
      </c>
      <c r="S4" s="8">
        <v>3.1419999999999999</v>
      </c>
      <c r="T4" s="2"/>
      <c r="U4" s="9">
        <v>1</v>
      </c>
      <c r="V4" s="10">
        <f t="shared" ref="V4:V48" si="0">COS(U4*PI()/180)</f>
        <v>0.99984769515639127</v>
      </c>
      <c r="W4" s="2"/>
      <c r="X4" s="11" t="s">
        <v>8</v>
      </c>
      <c r="Y4" s="70" t="s">
        <v>9</v>
      </c>
      <c r="Z4" s="70"/>
      <c r="AA4" s="70"/>
      <c r="AB4" s="70"/>
      <c r="AC4" s="70"/>
      <c r="AD4" s="70"/>
      <c r="AE4" s="7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4" ht="16.5" thickBot="1" x14ac:dyDescent="0.3">
      <c r="A5" s="64"/>
      <c r="B5" s="65"/>
      <c r="C5" s="65"/>
      <c r="D5" s="65"/>
      <c r="E5" s="65"/>
      <c r="F5" s="65"/>
      <c r="G5" s="65"/>
      <c r="H5" s="65"/>
      <c r="I5" s="65"/>
      <c r="J5" s="66"/>
      <c r="K5" s="2"/>
      <c r="L5" s="2"/>
      <c r="M5" s="12" t="s">
        <v>10</v>
      </c>
      <c r="N5" s="57">
        <v>8</v>
      </c>
      <c r="O5" s="2"/>
      <c r="P5" s="2"/>
      <c r="R5" s="7">
        <v>1.5</v>
      </c>
      <c r="S5" s="8">
        <v>4.7119999999999997</v>
      </c>
      <c r="T5" s="2"/>
      <c r="U5" s="9">
        <v>2</v>
      </c>
      <c r="V5" s="10">
        <f t="shared" si="0"/>
        <v>0.99939082701909576</v>
      </c>
      <c r="W5" s="2"/>
      <c r="X5" s="13">
        <v>1</v>
      </c>
      <c r="Y5" s="2">
        <v>12</v>
      </c>
      <c r="Z5" s="2">
        <v>13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4" ht="15" customHeight="1" thickBot="1" x14ac:dyDescent="0.3">
      <c r="A6" s="71" t="s">
        <v>11</v>
      </c>
      <c r="B6" s="72"/>
      <c r="C6" s="72"/>
      <c r="D6" s="72"/>
      <c r="E6" s="72"/>
      <c r="F6" s="72"/>
      <c r="G6" s="72"/>
      <c r="H6" s="72"/>
      <c r="I6" s="72"/>
      <c r="J6" s="73"/>
      <c r="K6" s="2"/>
      <c r="L6" s="2"/>
      <c r="M6" s="12" t="s">
        <v>2</v>
      </c>
      <c r="N6" s="14">
        <f>LOOKUP(N5,R3:S28)</f>
        <v>25.132000000000001</v>
      </c>
      <c r="O6" s="2"/>
      <c r="P6" s="58"/>
      <c r="R6" s="7">
        <v>2</v>
      </c>
      <c r="S6" s="8">
        <v>6.2831999999999999</v>
      </c>
      <c r="T6" s="2"/>
      <c r="U6" s="9">
        <v>3</v>
      </c>
      <c r="V6" s="10">
        <f t="shared" si="0"/>
        <v>0.99862953475457383</v>
      </c>
      <c r="W6" s="2"/>
      <c r="X6" s="13">
        <v>2</v>
      </c>
      <c r="Y6" s="2">
        <v>14</v>
      </c>
      <c r="Z6" s="2">
        <v>15</v>
      </c>
      <c r="AA6" s="2">
        <v>16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4" ht="15" customHeight="1" thickBot="1" x14ac:dyDescent="0.3">
      <c r="A7" s="74" t="s">
        <v>12</v>
      </c>
      <c r="B7" s="75"/>
      <c r="C7" s="75"/>
      <c r="D7" s="75"/>
      <c r="E7" s="76"/>
      <c r="F7" s="77" t="s">
        <v>13</v>
      </c>
      <c r="G7" s="78"/>
      <c r="H7" s="78"/>
      <c r="I7" s="78"/>
      <c r="J7" s="79"/>
      <c r="K7" s="2"/>
      <c r="L7" s="2"/>
      <c r="M7" s="12" t="s">
        <v>14</v>
      </c>
      <c r="N7" s="55">
        <v>20</v>
      </c>
      <c r="O7" s="16"/>
      <c r="P7" s="2"/>
      <c r="R7" s="7">
        <v>2.5</v>
      </c>
      <c r="S7" s="8">
        <v>7.8540000000000001</v>
      </c>
      <c r="T7" s="2"/>
      <c r="U7" s="9">
        <v>4</v>
      </c>
      <c r="V7" s="10">
        <f t="shared" si="0"/>
        <v>0.9975640502598242</v>
      </c>
      <c r="W7" s="2"/>
      <c r="X7" s="13">
        <v>3</v>
      </c>
      <c r="Y7" s="2">
        <v>17</v>
      </c>
      <c r="Z7" s="2">
        <v>18</v>
      </c>
      <c r="AA7" s="2">
        <v>19</v>
      </c>
      <c r="AB7" s="2">
        <v>20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4" ht="15" customHeight="1" x14ac:dyDescent="0.25">
      <c r="A8" s="80" t="s">
        <v>15</v>
      </c>
      <c r="B8" s="81"/>
      <c r="C8" s="82">
        <v>10</v>
      </c>
      <c r="D8" s="82"/>
      <c r="E8" s="17" t="s">
        <v>16</v>
      </c>
      <c r="F8" s="83" t="s">
        <v>17</v>
      </c>
      <c r="G8" s="18" t="s">
        <v>18</v>
      </c>
      <c r="H8" s="19" t="s">
        <v>19</v>
      </c>
      <c r="I8" s="85" t="s">
        <v>20</v>
      </c>
      <c r="J8" s="86"/>
      <c r="K8" s="2"/>
      <c r="L8" s="2"/>
      <c r="M8" s="15" t="s">
        <v>21</v>
      </c>
      <c r="N8" s="20">
        <f>N6/3.1416</f>
        <v>7.9997453526865296</v>
      </c>
      <c r="O8" s="16"/>
      <c r="P8" s="2"/>
      <c r="R8" s="7">
        <v>3</v>
      </c>
      <c r="S8" s="8">
        <v>9.4250000000000007</v>
      </c>
      <c r="T8" s="2"/>
      <c r="U8" s="9">
        <v>5</v>
      </c>
      <c r="V8" s="10">
        <f t="shared" si="0"/>
        <v>0.99619469809174555</v>
      </c>
      <c r="W8" s="2"/>
      <c r="X8" s="13">
        <v>4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4" ht="15" customHeight="1" thickBot="1" x14ac:dyDescent="0.3">
      <c r="A9" s="87" t="s">
        <v>22</v>
      </c>
      <c r="B9" s="88"/>
      <c r="C9" s="89">
        <v>160</v>
      </c>
      <c r="D9" s="89"/>
      <c r="E9" s="21" t="s">
        <v>23</v>
      </c>
      <c r="F9" s="84"/>
      <c r="G9" s="22" t="s">
        <v>24</v>
      </c>
      <c r="H9" s="23" t="s">
        <v>25</v>
      </c>
      <c r="I9" s="90">
        <v>8</v>
      </c>
      <c r="J9" s="91"/>
      <c r="K9" s="2"/>
      <c r="L9" s="24"/>
      <c r="M9" s="15" t="s">
        <v>26</v>
      </c>
      <c r="N9" s="25">
        <f>(N6*N7)/3.1416</f>
        <v>159.9949070537306</v>
      </c>
      <c r="O9" s="16"/>
      <c r="P9" s="2"/>
      <c r="R9" s="7">
        <v>3.5</v>
      </c>
      <c r="S9" s="8">
        <v>10.965999999999999</v>
      </c>
      <c r="T9" s="2"/>
      <c r="U9" s="9">
        <v>6</v>
      </c>
      <c r="V9" s="10">
        <f t="shared" si="0"/>
        <v>0.99452189536827329</v>
      </c>
      <c r="W9" s="2"/>
      <c r="X9" s="13">
        <v>5</v>
      </c>
      <c r="Y9" s="2">
        <v>26</v>
      </c>
      <c r="Z9" s="2">
        <v>27</v>
      </c>
      <c r="AA9" s="2">
        <v>28</v>
      </c>
      <c r="AB9" s="2">
        <v>29</v>
      </c>
      <c r="AC9" s="2">
        <v>30</v>
      </c>
      <c r="AD9" s="2">
        <v>31</v>
      </c>
      <c r="AE9" s="2">
        <v>32</v>
      </c>
      <c r="AF9" s="2">
        <v>33</v>
      </c>
      <c r="AG9" s="2">
        <v>34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4" ht="15" customHeight="1" x14ac:dyDescent="0.25">
      <c r="A10" s="74" t="s">
        <v>27</v>
      </c>
      <c r="B10" s="75"/>
      <c r="C10" s="75"/>
      <c r="D10" s="75"/>
      <c r="E10" s="76"/>
      <c r="F10" s="83" t="s">
        <v>17</v>
      </c>
      <c r="G10" s="18">
        <f>C8</f>
        <v>10</v>
      </c>
      <c r="H10" s="19">
        <f>C9*I9</f>
        <v>1280</v>
      </c>
      <c r="I10" s="92"/>
      <c r="J10" s="93"/>
      <c r="K10" s="2"/>
      <c r="L10" s="2"/>
      <c r="M10" s="15" t="s">
        <v>28</v>
      </c>
      <c r="N10" s="26">
        <f>N9+2*N8</f>
        <v>175.99439775910366</v>
      </c>
      <c r="O10" s="16"/>
      <c r="P10" s="2"/>
      <c r="R10" s="7">
        <v>4</v>
      </c>
      <c r="S10" s="8">
        <v>12.566000000000001</v>
      </c>
      <c r="T10" s="2"/>
      <c r="U10" s="9">
        <v>7</v>
      </c>
      <c r="V10" s="10">
        <f t="shared" si="0"/>
        <v>0.99254615164132198</v>
      </c>
      <c r="W10" s="2"/>
      <c r="X10" s="13">
        <v>6</v>
      </c>
      <c r="Y10" s="2">
        <v>35</v>
      </c>
      <c r="Z10" s="2">
        <v>36</v>
      </c>
      <c r="AA10" s="2">
        <v>37</v>
      </c>
      <c r="AB10" s="2">
        <v>38</v>
      </c>
      <c r="AC10" s="2">
        <v>39</v>
      </c>
      <c r="AD10" s="2">
        <v>40</v>
      </c>
      <c r="AE10" s="2">
        <v>41</v>
      </c>
      <c r="AF10" s="2">
        <v>42</v>
      </c>
      <c r="AG10" s="2">
        <v>43</v>
      </c>
      <c r="AH10" s="2">
        <v>44</v>
      </c>
      <c r="AI10" s="2">
        <v>45</v>
      </c>
      <c r="AJ10" s="2">
        <v>46</v>
      </c>
      <c r="AK10" s="2">
        <v>47</v>
      </c>
      <c r="AL10" s="2">
        <v>48</v>
      </c>
      <c r="AM10" s="2">
        <v>49</v>
      </c>
      <c r="AN10" s="2">
        <v>50</v>
      </c>
      <c r="AO10" s="2">
        <v>51</v>
      </c>
      <c r="AP10" s="2">
        <v>52</v>
      </c>
      <c r="AQ10" s="2">
        <v>53</v>
      </c>
      <c r="AR10" s="2">
        <v>54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4" ht="15" customHeight="1" x14ac:dyDescent="0.25">
      <c r="A11" s="80" t="s">
        <v>15</v>
      </c>
      <c r="B11" s="81"/>
      <c r="C11" s="99">
        <f>C8</f>
        <v>10</v>
      </c>
      <c r="D11" s="99"/>
      <c r="E11" s="17" t="s">
        <v>16</v>
      </c>
      <c r="F11" s="84"/>
      <c r="G11" s="22">
        <f>C8/I9</f>
        <v>1.25</v>
      </c>
      <c r="H11" s="23">
        <f>C9</f>
        <v>160</v>
      </c>
      <c r="I11" s="94"/>
      <c r="J11" s="95"/>
      <c r="K11" s="2"/>
      <c r="L11" s="2"/>
      <c r="M11" s="15" t="s">
        <v>29</v>
      </c>
      <c r="N11" s="27">
        <f>(N9+N9)/2</f>
        <v>159.9949070537306</v>
      </c>
      <c r="O11" s="16"/>
      <c r="P11" s="2"/>
      <c r="R11" s="7">
        <v>4.5</v>
      </c>
      <c r="S11" s="8">
        <v>14.137</v>
      </c>
      <c r="T11" s="2"/>
      <c r="U11" s="9">
        <v>8</v>
      </c>
      <c r="V11" s="10">
        <f t="shared" si="0"/>
        <v>0.99026806874157036</v>
      </c>
      <c r="W11" s="2"/>
      <c r="X11" s="13">
        <v>7</v>
      </c>
      <c r="Y11" s="2">
        <v>55</v>
      </c>
      <c r="Z11" s="2">
        <v>56</v>
      </c>
      <c r="AA11" s="2">
        <v>57</v>
      </c>
      <c r="AB11" s="2">
        <v>58</v>
      </c>
      <c r="AC11" s="2">
        <v>59</v>
      </c>
      <c r="AD11" s="2">
        <v>60</v>
      </c>
      <c r="AE11" s="2">
        <v>61</v>
      </c>
      <c r="AF11" s="2">
        <v>62</v>
      </c>
      <c r="AG11" s="2">
        <v>63</v>
      </c>
      <c r="AH11" s="2">
        <v>64</v>
      </c>
      <c r="AI11" s="2">
        <v>65</v>
      </c>
      <c r="AJ11" s="2">
        <v>66</v>
      </c>
      <c r="AK11" s="2">
        <v>67</v>
      </c>
      <c r="AL11" s="2">
        <v>68</v>
      </c>
      <c r="AM11" s="2">
        <v>69</v>
      </c>
      <c r="AN11" s="2">
        <v>70</v>
      </c>
      <c r="AO11" s="2">
        <v>71</v>
      </c>
      <c r="AP11" s="2">
        <v>72</v>
      </c>
      <c r="AQ11" s="2">
        <v>73</v>
      </c>
      <c r="AR11" s="2">
        <v>74</v>
      </c>
      <c r="AS11" s="2">
        <v>75</v>
      </c>
      <c r="AT11" s="2">
        <v>76</v>
      </c>
      <c r="AU11" s="2">
        <v>77</v>
      </c>
      <c r="AV11" s="2">
        <v>78</v>
      </c>
      <c r="AW11" s="2">
        <v>79</v>
      </c>
      <c r="AX11" s="2">
        <v>80</v>
      </c>
      <c r="AY11" s="2">
        <v>81</v>
      </c>
      <c r="AZ11" s="2">
        <v>82</v>
      </c>
      <c r="BA11" s="2">
        <v>83</v>
      </c>
      <c r="BB11" s="2">
        <v>84</v>
      </c>
      <c r="BC11" s="2">
        <v>85</v>
      </c>
      <c r="BD11" s="2">
        <v>86</v>
      </c>
      <c r="BE11" s="2">
        <v>87</v>
      </c>
      <c r="BF11" s="2">
        <v>88</v>
      </c>
      <c r="BG11" s="2">
        <v>89</v>
      </c>
      <c r="BH11" s="2">
        <v>90</v>
      </c>
      <c r="BI11" s="2">
        <v>91</v>
      </c>
      <c r="BJ11" s="2">
        <v>92</v>
      </c>
      <c r="BK11" s="2">
        <v>93</v>
      </c>
      <c r="BL11" s="2">
        <v>94</v>
      </c>
      <c r="BM11" s="2">
        <v>95</v>
      </c>
      <c r="BN11" s="2">
        <v>96</v>
      </c>
      <c r="BO11" s="2">
        <v>97</v>
      </c>
      <c r="BP11" s="2">
        <v>98</v>
      </c>
      <c r="BQ11" s="2">
        <v>99</v>
      </c>
      <c r="BR11" s="2">
        <v>100</v>
      </c>
      <c r="BS11" s="2">
        <v>101</v>
      </c>
      <c r="BT11" s="2">
        <v>102</v>
      </c>
      <c r="BU11" s="2">
        <v>103</v>
      </c>
      <c r="BV11" s="2">
        <v>104</v>
      </c>
      <c r="BW11" s="2">
        <v>105</v>
      </c>
      <c r="BX11" s="2">
        <v>106</v>
      </c>
      <c r="BY11" s="2">
        <v>107</v>
      </c>
      <c r="BZ11" s="2">
        <v>108</v>
      </c>
      <c r="CA11" s="2">
        <v>109</v>
      </c>
      <c r="CB11" s="2">
        <v>110</v>
      </c>
      <c r="CC11" s="2">
        <v>111</v>
      </c>
      <c r="CD11" s="2">
        <v>112</v>
      </c>
      <c r="CE11" s="2">
        <v>113</v>
      </c>
      <c r="CF11" s="2">
        <v>114</v>
      </c>
      <c r="CG11" s="2">
        <v>115</v>
      </c>
      <c r="CH11" s="2">
        <v>116</v>
      </c>
      <c r="CI11" s="2">
        <v>117</v>
      </c>
      <c r="CJ11" s="2">
        <v>118</v>
      </c>
      <c r="CK11" s="2">
        <v>119</v>
      </c>
      <c r="CL11" s="2">
        <v>120</v>
      </c>
      <c r="CM11" s="2">
        <v>121</v>
      </c>
      <c r="CN11" s="2">
        <v>122</v>
      </c>
      <c r="CO11" s="2">
        <v>123</v>
      </c>
      <c r="CP11" s="2">
        <v>124</v>
      </c>
      <c r="CQ11" s="2">
        <v>125</v>
      </c>
      <c r="CR11" s="2">
        <v>126</v>
      </c>
      <c r="CS11" s="2">
        <v>127</v>
      </c>
      <c r="CT11" s="2">
        <v>128</v>
      </c>
      <c r="CU11" s="2">
        <v>129</v>
      </c>
      <c r="CV11" s="2">
        <v>130</v>
      </c>
      <c r="CW11" s="1">
        <v>131</v>
      </c>
      <c r="CX11" s="1">
        <v>132</v>
      </c>
      <c r="CY11" s="1">
        <v>133</v>
      </c>
      <c r="CZ11" s="1">
        <v>134</v>
      </c>
    </row>
    <row r="12" spans="1:104" ht="15" customHeight="1" thickBot="1" x14ac:dyDescent="0.3">
      <c r="A12" s="87" t="s">
        <v>30</v>
      </c>
      <c r="B12" s="88"/>
      <c r="C12" s="100">
        <f>H11*I9</f>
        <v>1280</v>
      </c>
      <c r="D12" s="100"/>
      <c r="E12" s="21" t="s">
        <v>23</v>
      </c>
      <c r="F12" s="28" t="s">
        <v>17</v>
      </c>
      <c r="G12" s="29">
        <f>G10/G11</f>
        <v>8</v>
      </c>
      <c r="H12" s="30">
        <f>H10/H11</f>
        <v>8</v>
      </c>
      <c r="I12" s="104" t="s">
        <v>31</v>
      </c>
      <c r="J12" s="105"/>
      <c r="K12" s="2"/>
      <c r="L12" s="2"/>
      <c r="M12" s="15" t="s">
        <v>32</v>
      </c>
      <c r="N12" s="31">
        <f>N9-(2*1)</f>
        <v>157.9949070537306</v>
      </c>
      <c r="O12" s="16"/>
      <c r="P12" s="2"/>
      <c r="R12" s="7">
        <v>5</v>
      </c>
      <c r="S12" s="8">
        <v>15.708</v>
      </c>
      <c r="T12" s="2"/>
      <c r="U12" s="9">
        <v>9</v>
      </c>
      <c r="V12" s="10">
        <f t="shared" si="0"/>
        <v>0.98768834059513777</v>
      </c>
      <c r="W12" s="2"/>
      <c r="X12" s="13">
        <v>8</v>
      </c>
      <c r="Y12" s="2">
        <v>135</v>
      </c>
      <c r="Z12" s="2">
        <v>136</v>
      </c>
      <c r="AA12" s="2">
        <v>137</v>
      </c>
      <c r="AB12" s="2">
        <v>138</v>
      </c>
      <c r="AC12" s="2">
        <v>139</v>
      </c>
      <c r="AD12" s="2">
        <v>140</v>
      </c>
      <c r="AE12" s="2">
        <v>141</v>
      </c>
      <c r="AF12" s="2">
        <v>142</v>
      </c>
      <c r="AG12" s="2">
        <v>143</v>
      </c>
      <c r="AH12" s="2">
        <v>144</v>
      </c>
      <c r="AI12" s="2">
        <v>145</v>
      </c>
      <c r="AJ12" s="2">
        <v>146</v>
      </c>
      <c r="AK12" s="2">
        <v>147</v>
      </c>
      <c r="AL12" s="2">
        <v>148</v>
      </c>
      <c r="AM12" s="2">
        <v>149</v>
      </c>
      <c r="AN12" s="2">
        <v>150</v>
      </c>
      <c r="AO12" s="2">
        <v>151</v>
      </c>
      <c r="AP12" s="2">
        <v>152</v>
      </c>
      <c r="AQ12" s="2">
        <v>153</v>
      </c>
      <c r="AR12" s="2">
        <v>154</v>
      </c>
      <c r="AS12" s="2">
        <v>155</v>
      </c>
      <c r="AT12" s="2">
        <v>156</v>
      </c>
      <c r="AU12" s="2">
        <v>157</v>
      </c>
      <c r="AV12" s="2">
        <v>158</v>
      </c>
      <c r="AW12" s="2">
        <v>159</v>
      </c>
      <c r="AX12" s="2">
        <v>160</v>
      </c>
      <c r="AY12" s="2">
        <v>161</v>
      </c>
      <c r="AZ12" s="2">
        <v>162</v>
      </c>
      <c r="BA12" s="2">
        <v>163</v>
      </c>
      <c r="BB12" s="2">
        <v>164</v>
      </c>
      <c r="BC12" s="2">
        <v>165</v>
      </c>
      <c r="BD12" s="2">
        <v>166</v>
      </c>
      <c r="BE12" s="2">
        <v>167</v>
      </c>
      <c r="BF12" s="2">
        <v>168</v>
      </c>
      <c r="BG12" s="2">
        <v>169</v>
      </c>
      <c r="BH12" s="2">
        <v>170</v>
      </c>
      <c r="BI12" s="2">
        <v>171</v>
      </c>
      <c r="BJ12" s="2">
        <v>172</v>
      </c>
      <c r="BK12" s="2">
        <v>173</v>
      </c>
      <c r="BL12" s="2">
        <v>174</v>
      </c>
      <c r="BM12" s="2">
        <v>175</v>
      </c>
      <c r="BN12" s="2">
        <v>176</v>
      </c>
      <c r="BO12" s="2">
        <v>177</v>
      </c>
      <c r="BP12" s="2">
        <v>178</v>
      </c>
      <c r="BQ12" s="2">
        <v>179</v>
      </c>
      <c r="BR12" s="2">
        <v>180</v>
      </c>
      <c r="BS12" s="2">
        <v>181</v>
      </c>
      <c r="BT12" s="2">
        <v>182</v>
      </c>
      <c r="BU12" s="2">
        <v>183</v>
      </c>
      <c r="BV12" s="2">
        <v>184</v>
      </c>
      <c r="BW12" s="2">
        <v>185</v>
      </c>
      <c r="BX12" s="2">
        <v>186</v>
      </c>
      <c r="BY12" s="2">
        <v>187</v>
      </c>
      <c r="BZ12" s="2">
        <v>188</v>
      </c>
      <c r="CA12" s="2">
        <v>189</v>
      </c>
      <c r="CB12" s="2">
        <v>190</v>
      </c>
      <c r="CC12" s="2">
        <v>191</v>
      </c>
      <c r="CD12" s="2">
        <v>192</v>
      </c>
      <c r="CE12" s="2">
        <v>193</v>
      </c>
      <c r="CF12" s="2">
        <v>194</v>
      </c>
      <c r="CG12" s="2">
        <v>195</v>
      </c>
      <c r="CH12" s="2">
        <v>196</v>
      </c>
      <c r="CI12" s="2">
        <v>197</v>
      </c>
      <c r="CJ12" s="2">
        <v>198</v>
      </c>
      <c r="CK12" s="2">
        <v>199</v>
      </c>
      <c r="CL12" s="2">
        <v>200</v>
      </c>
      <c r="CM12" s="2">
        <v>201</v>
      </c>
      <c r="CN12" s="2">
        <v>202</v>
      </c>
      <c r="CO12" s="2">
        <v>203</v>
      </c>
      <c r="CP12" s="2">
        <v>204</v>
      </c>
      <c r="CQ12" s="2">
        <v>205</v>
      </c>
      <c r="CR12" s="2">
        <v>206</v>
      </c>
      <c r="CS12" s="2">
        <v>207</v>
      </c>
      <c r="CT12" s="2">
        <v>208</v>
      </c>
      <c r="CU12" s="2">
        <v>209</v>
      </c>
      <c r="CV12" s="2">
        <v>210</v>
      </c>
      <c r="CW12" s="1">
        <v>211</v>
      </c>
      <c r="CX12" s="1">
        <v>212</v>
      </c>
      <c r="CY12" s="1">
        <v>213</v>
      </c>
      <c r="CZ12" s="1">
        <v>214</v>
      </c>
    </row>
    <row r="13" spans="1:104" ht="15" customHeight="1" thickBot="1" x14ac:dyDescent="0.3">
      <c r="A13" s="71" t="s">
        <v>33</v>
      </c>
      <c r="B13" s="72"/>
      <c r="C13" s="72"/>
      <c r="D13" s="72"/>
      <c r="E13" s="72"/>
      <c r="F13" s="72"/>
      <c r="G13" s="72"/>
      <c r="H13" s="72"/>
      <c r="I13" s="72"/>
      <c r="J13" s="73"/>
      <c r="K13" s="2"/>
      <c r="L13" s="2"/>
      <c r="M13" s="2"/>
      <c r="N13" s="2"/>
      <c r="O13" s="2"/>
      <c r="P13" s="2"/>
      <c r="R13" s="7">
        <v>5.5</v>
      </c>
      <c r="S13" s="8">
        <v>17.279</v>
      </c>
      <c r="T13" s="2"/>
      <c r="U13" s="9">
        <v>10</v>
      </c>
      <c r="V13" s="10">
        <f t="shared" si="0"/>
        <v>0.98480775301220802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4" ht="15" customHeight="1" thickBot="1" x14ac:dyDescent="0.3">
      <c r="A14" s="74" t="s">
        <v>34</v>
      </c>
      <c r="B14" s="75"/>
      <c r="C14" s="75"/>
      <c r="D14" s="75"/>
      <c r="E14" s="76"/>
      <c r="F14" s="106" t="s">
        <v>35</v>
      </c>
      <c r="G14" s="75"/>
      <c r="H14" s="75"/>
      <c r="I14" s="75"/>
      <c r="J14" s="76"/>
      <c r="K14" s="2"/>
      <c r="L14" s="67" t="s">
        <v>36</v>
      </c>
      <c r="M14" s="68"/>
      <c r="N14" s="68"/>
      <c r="O14" s="69"/>
      <c r="P14" s="2"/>
      <c r="R14" s="7">
        <v>6</v>
      </c>
      <c r="S14" s="8">
        <v>18.850000000000001</v>
      </c>
      <c r="T14" s="2"/>
      <c r="U14" s="9">
        <v>11</v>
      </c>
      <c r="V14" s="10">
        <f t="shared" si="0"/>
        <v>0.98162718344766398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4" ht="15" customHeight="1" x14ac:dyDescent="0.25">
      <c r="A15" s="80" t="s">
        <v>37</v>
      </c>
      <c r="B15" s="81"/>
      <c r="C15" s="96">
        <f>G11</f>
        <v>1.25</v>
      </c>
      <c r="D15" s="96"/>
      <c r="E15" s="17" t="s">
        <v>38</v>
      </c>
      <c r="F15" s="97" t="s">
        <v>39</v>
      </c>
      <c r="G15" s="81"/>
      <c r="H15" s="98">
        <f>C15/C18</f>
        <v>0.8928571428571429</v>
      </c>
      <c r="I15" s="98"/>
      <c r="J15" s="17" t="s">
        <v>38</v>
      </c>
      <c r="K15" s="2"/>
      <c r="L15" s="2"/>
      <c r="M15" s="32" t="s">
        <v>10</v>
      </c>
      <c r="N15" s="56">
        <v>2</v>
      </c>
      <c r="O15" s="2"/>
      <c r="P15" s="2"/>
      <c r="R15" s="7">
        <v>6.5</v>
      </c>
      <c r="S15" s="8">
        <v>20.420000000000002</v>
      </c>
      <c r="T15" s="2"/>
      <c r="U15" s="9">
        <v>12</v>
      </c>
      <c r="V15" s="10">
        <f t="shared" si="0"/>
        <v>0.97814760073380569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4" ht="15" customHeight="1" x14ac:dyDescent="0.25">
      <c r="A16" s="80" t="s">
        <v>40</v>
      </c>
      <c r="B16" s="81"/>
      <c r="C16" s="82">
        <v>72</v>
      </c>
      <c r="D16" s="82"/>
      <c r="E16" s="17" t="s">
        <v>41</v>
      </c>
      <c r="F16" s="97" t="s">
        <v>40</v>
      </c>
      <c r="G16" s="81"/>
      <c r="H16" s="101">
        <v>80</v>
      </c>
      <c r="I16" s="101"/>
      <c r="J16" s="17" t="s">
        <v>23</v>
      </c>
      <c r="K16" s="2"/>
      <c r="L16" s="2"/>
      <c r="M16" s="12" t="s">
        <v>42</v>
      </c>
      <c r="N16" s="33">
        <f>S6</f>
        <v>6.2831999999999999</v>
      </c>
      <c r="O16" s="2"/>
      <c r="P16" s="2"/>
      <c r="R16" s="34">
        <v>7</v>
      </c>
      <c r="S16" s="8">
        <v>21.991</v>
      </c>
      <c r="T16" s="2"/>
      <c r="U16" s="9">
        <v>13</v>
      </c>
      <c r="V16" s="10">
        <f t="shared" si="0"/>
        <v>0.97437006478523525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15" customHeight="1" x14ac:dyDescent="0.25">
      <c r="A17" s="80" t="s">
        <v>43</v>
      </c>
      <c r="B17" s="81"/>
      <c r="C17" s="102">
        <v>1.5</v>
      </c>
      <c r="D17" s="102"/>
      <c r="E17" s="35" t="s">
        <v>44</v>
      </c>
      <c r="F17" s="97" t="s">
        <v>43</v>
      </c>
      <c r="G17" s="81"/>
      <c r="H17" s="103">
        <f>C17</f>
        <v>1.5</v>
      </c>
      <c r="I17" s="103"/>
      <c r="J17" s="35" t="s">
        <v>44</v>
      </c>
      <c r="K17" s="2"/>
      <c r="L17" s="2"/>
      <c r="M17" s="12" t="s">
        <v>14</v>
      </c>
      <c r="N17" s="55">
        <v>28</v>
      </c>
      <c r="O17" s="16"/>
      <c r="P17" s="2"/>
      <c r="R17" s="34">
        <v>8</v>
      </c>
      <c r="S17" s="8">
        <v>25.132000000000001</v>
      </c>
      <c r="T17" s="2"/>
      <c r="U17" s="9">
        <v>14</v>
      </c>
      <c r="V17" s="10">
        <f t="shared" si="0"/>
        <v>0.97029572627599647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15" customHeight="1" x14ac:dyDescent="0.25">
      <c r="A18" s="80" t="s">
        <v>45</v>
      </c>
      <c r="B18" s="81"/>
      <c r="C18" s="109">
        <v>1.4</v>
      </c>
      <c r="D18" s="109"/>
      <c r="E18" s="17" t="s">
        <v>46</v>
      </c>
      <c r="F18" s="97" t="s">
        <v>47</v>
      </c>
      <c r="G18" s="81"/>
      <c r="H18" s="109">
        <f>C18</f>
        <v>1.4</v>
      </c>
      <c r="I18" s="109"/>
      <c r="J18" s="17" t="s">
        <v>46</v>
      </c>
      <c r="K18" s="2"/>
      <c r="L18" s="2"/>
      <c r="M18" s="15" t="s">
        <v>10</v>
      </c>
      <c r="N18" s="20">
        <f>N16/3.1416</f>
        <v>2</v>
      </c>
      <c r="O18" s="16"/>
      <c r="P18" s="2"/>
      <c r="R18" s="34">
        <v>9</v>
      </c>
      <c r="S18" s="8">
        <v>28.274000000000001</v>
      </c>
      <c r="T18" s="2"/>
      <c r="U18" s="9">
        <v>15</v>
      </c>
      <c r="V18" s="10">
        <f t="shared" si="0"/>
        <v>0.96592582628906831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15" customHeight="1" x14ac:dyDescent="0.25">
      <c r="A19" s="80" t="s">
        <v>48</v>
      </c>
      <c r="B19" s="81"/>
      <c r="C19" s="110">
        <f>C16*3.14/C20</f>
        <v>48</v>
      </c>
      <c r="D19" s="110"/>
      <c r="E19" s="35" t="s">
        <v>49</v>
      </c>
      <c r="F19" s="97" t="s">
        <v>48</v>
      </c>
      <c r="G19" s="81"/>
      <c r="H19" s="111">
        <f>H16*3.14/H20</f>
        <v>53.333333333333336</v>
      </c>
      <c r="I19" s="111"/>
      <c r="J19" s="35" t="s">
        <v>50</v>
      </c>
      <c r="K19" s="2"/>
      <c r="L19" s="24"/>
      <c r="M19" s="15" t="s">
        <v>26</v>
      </c>
      <c r="N19" s="36">
        <f>N17*N22</f>
        <v>57.975466102964646</v>
      </c>
      <c r="O19" s="2"/>
      <c r="P19" s="2"/>
      <c r="R19" s="34">
        <v>10</v>
      </c>
      <c r="S19" s="8">
        <v>31.416</v>
      </c>
      <c r="T19" s="2"/>
      <c r="U19" s="9">
        <v>16</v>
      </c>
      <c r="V19" s="10">
        <f t="shared" si="0"/>
        <v>0.96126169593831889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15" customHeight="1" x14ac:dyDescent="0.25">
      <c r="A20" s="80" t="s">
        <v>2</v>
      </c>
      <c r="B20" s="81"/>
      <c r="C20" s="107">
        <f>C17*3.14</f>
        <v>4.71</v>
      </c>
      <c r="D20" s="107"/>
      <c r="E20" s="35" t="s">
        <v>51</v>
      </c>
      <c r="F20" s="97" t="s">
        <v>2</v>
      </c>
      <c r="G20" s="81"/>
      <c r="H20" s="107">
        <f>H17*3.14</f>
        <v>4.71</v>
      </c>
      <c r="I20" s="107"/>
      <c r="J20" s="35" t="s">
        <v>51</v>
      </c>
      <c r="K20" s="2"/>
      <c r="L20" s="2"/>
      <c r="M20" s="15" t="s">
        <v>28</v>
      </c>
      <c r="N20" s="37">
        <f>N18*((N17/N26)+2)</f>
        <v>61.975466102964653</v>
      </c>
      <c r="O20" s="2"/>
      <c r="P20" s="2"/>
      <c r="R20" s="34">
        <v>11</v>
      </c>
      <c r="S20" s="8">
        <v>34.558</v>
      </c>
      <c r="T20" s="2"/>
      <c r="U20" s="9">
        <v>17</v>
      </c>
      <c r="V20" s="10">
        <f t="shared" si="0"/>
        <v>0.95630475596303544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15" customHeight="1" x14ac:dyDescent="0.25">
      <c r="A21" s="80" t="s">
        <v>52</v>
      </c>
      <c r="B21" s="81"/>
      <c r="C21" s="108">
        <f>C16+2*C17</f>
        <v>75</v>
      </c>
      <c r="D21" s="108"/>
      <c r="E21" s="35" t="s">
        <v>53</v>
      </c>
      <c r="F21" s="97" t="s">
        <v>54</v>
      </c>
      <c r="G21" s="81"/>
      <c r="H21" s="108">
        <f>H16+2*H17</f>
        <v>83</v>
      </c>
      <c r="I21" s="108"/>
      <c r="J21" s="35" t="s">
        <v>53</v>
      </c>
      <c r="K21" s="2"/>
      <c r="L21" s="2"/>
      <c r="M21" s="15" t="s">
        <v>29</v>
      </c>
      <c r="N21" s="38">
        <f>(N19+N19)/2</f>
        <v>57.975466102964646</v>
      </c>
      <c r="O21" s="16"/>
      <c r="P21" s="2"/>
      <c r="R21" s="34">
        <v>12</v>
      </c>
      <c r="S21" s="8">
        <v>37.698999999999998</v>
      </c>
      <c r="T21" s="2"/>
      <c r="U21" s="9">
        <v>18</v>
      </c>
      <c r="V21" s="10">
        <f t="shared" si="0"/>
        <v>0.95105651629515353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15" customHeight="1" x14ac:dyDescent="0.25">
      <c r="A22" s="80" t="s">
        <v>55</v>
      </c>
      <c r="B22" s="81"/>
      <c r="C22" s="107">
        <f>C16-2.33*C17</f>
        <v>68.504999999999995</v>
      </c>
      <c r="D22" s="107"/>
      <c r="E22" s="35" t="s">
        <v>56</v>
      </c>
      <c r="F22" s="97" t="s">
        <v>57</v>
      </c>
      <c r="G22" s="81"/>
      <c r="H22" s="107">
        <f>H16-2.33*H17</f>
        <v>76.504999999999995</v>
      </c>
      <c r="I22" s="107"/>
      <c r="J22" s="35" t="s">
        <v>56</v>
      </c>
      <c r="K22" s="2"/>
      <c r="L22" s="2"/>
      <c r="M22" s="39" t="s">
        <v>58</v>
      </c>
      <c r="N22" s="40">
        <f>N18/N26</f>
        <v>2.0705523608201659</v>
      </c>
      <c r="O22" s="16"/>
      <c r="P22" s="2"/>
      <c r="R22" s="34">
        <v>13</v>
      </c>
      <c r="S22" s="8">
        <v>40.840000000000003</v>
      </c>
      <c r="T22" s="2"/>
      <c r="U22" s="9">
        <v>19</v>
      </c>
      <c r="V22" s="10">
        <f t="shared" si="0"/>
        <v>0.94551857559931685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5" customHeight="1" x14ac:dyDescent="0.25">
      <c r="A23" s="80" t="s">
        <v>59</v>
      </c>
      <c r="B23" s="81"/>
      <c r="C23" s="107">
        <f>1.57*C17</f>
        <v>2.355</v>
      </c>
      <c r="D23" s="107"/>
      <c r="E23" s="35" t="s">
        <v>60</v>
      </c>
      <c r="F23" s="97" t="s">
        <v>59</v>
      </c>
      <c r="G23" s="81"/>
      <c r="H23" s="107">
        <f>1.57*H17</f>
        <v>2.355</v>
      </c>
      <c r="I23" s="107"/>
      <c r="J23" s="35" t="s">
        <v>60</v>
      </c>
      <c r="K23" s="2"/>
      <c r="L23" s="2"/>
      <c r="M23" s="39" t="s">
        <v>61</v>
      </c>
      <c r="N23" s="40">
        <f>(N19*3.1416)/N17</f>
        <v>6.5048472967526338</v>
      </c>
      <c r="O23" s="2"/>
      <c r="P23" s="2"/>
      <c r="R23" s="34">
        <v>14</v>
      </c>
      <c r="S23" s="8">
        <v>43.96</v>
      </c>
      <c r="T23" s="2"/>
      <c r="U23" s="9">
        <v>20</v>
      </c>
      <c r="V23" s="10">
        <f t="shared" si="0"/>
        <v>0.93969262078590843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5" customHeight="1" x14ac:dyDescent="0.25">
      <c r="A24" s="80" t="s">
        <v>62</v>
      </c>
      <c r="B24" s="81"/>
      <c r="C24" s="107">
        <f>C17*1.65</f>
        <v>2.4749999999999996</v>
      </c>
      <c r="D24" s="107"/>
      <c r="E24" s="35" t="s">
        <v>63</v>
      </c>
      <c r="F24" s="97" t="s">
        <v>62</v>
      </c>
      <c r="G24" s="81"/>
      <c r="H24" s="107">
        <f>H17*1.65</f>
        <v>2.4749999999999996</v>
      </c>
      <c r="I24" s="107"/>
      <c r="J24" s="35" t="s">
        <v>63</v>
      </c>
      <c r="K24" s="2"/>
      <c r="L24" s="2"/>
      <c r="M24" s="39" t="s">
        <v>64</v>
      </c>
      <c r="N24" s="8">
        <f>2.167*N18</f>
        <v>4.3339999999999996</v>
      </c>
      <c r="O24" s="2"/>
      <c r="P24" s="2"/>
      <c r="R24" s="34">
        <v>15</v>
      </c>
      <c r="S24" s="8">
        <v>45.1</v>
      </c>
      <c r="T24" s="2"/>
      <c r="U24" s="9">
        <v>21</v>
      </c>
      <c r="V24" s="10">
        <f t="shared" si="0"/>
        <v>0.93358042649720174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5" customHeight="1" x14ac:dyDescent="0.25">
      <c r="A25" s="80" t="s">
        <v>65</v>
      </c>
      <c r="B25" s="81"/>
      <c r="C25" s="107">
        <f>2.166*C17</f>
        <v>3.2489999999999997</v>
      </c>
      <c r="D25" s="107"/>
      <c r="E25" s="35" t="s">
        <v>66</v>
      </c>
      <c r="F25" s="97" t="s">
        <v>65</v>
      </c>
      <c r="G25" s="81"/>
      <c r="H25" s="107">
        <f>2.166*H17</f>
        <v>3.2489999999999997</v>
      </c>
      <c r="I25" s="107"/>
      <c r="J25" s="35" t="s">
        <v>66</v>
      </c>
      <c r="K25" s="2"/>
      <c r="L25" s="2"/>
      <c r="M25" s="39" t="s">
        <v>67</v>
      </c>
      <c r="N25" s="54">
        <v>15</v>
      </c>
      <c r="O25" s="2"/>
      <c r="P25" s="2"/>
      <c r="R25" s="34">
        <v>16</v>
      </c>
      <c r="S25" s="8">
        <v>50.24</v>
      </c>
      <c r="T25" s="2"/>
      <c r="U25" s="9">
        <v>22</v>
      </c>
      <c r="V25" s="10">
        <f t="shared" si="0"/>
        <v>0.92718385456678742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5" customHeight="1" x14ac:dyDescent="0.25">
      <c r="A26" s="80" t="s">
        <v>68</v>
      </c>
      <c r="B26" s="81"/>
      <c r="C26" s="107">
        <f>1.66*C17</f>
        <v>2.4899999999999998</v>
      </c>
      <c r="D26" s="107"/>
      <c r="E26" s="35" t="s">
        <v>69</v>
      </c>
      <c r="F26" s="97" t="s">
        <v>68</v>
      </c>
      <c r="G26" s="81"/>
      <c r="H26" s="107">
        <f>1.66*H17</f>
        <v>2.4899999999999998</v>
      </c>
      <c r="I26" s="107"/>
      <c r="J26" s="35" t="s">
        <v>69</v>
      </c>
      <c r="K26" s="2"/>
      <c r="L26" s="2"/>
      <c r="M26" s="39" t="s">
        <v>70</v>
      </c>
      <c r="N26" s="40">
        <f>LOOKUP(N25,U3:V48)</f>
        <v>0.96592582628906831</v>
      </c>
      <c r="O26" s="2"/>
      <c r="P26" s="2"/>
      <c r="R26" s="34">
        <v>18</v>
      </c>
      <c r="S26" s="8">
        <v>56.52</v>
      </c>
      <c r="T26" s="2"/>
      <c r="U26" s="9">
        <v>23</v>
      </c>
      <c r="V26" s="10">
        <f t="shared" si="0"/>
        <v>0.92050485345244037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5" customHeight="1" x14ac:dyDescent="0.25">
      <c r="A27" s="80" t="s">
        <v>71</v>
      </c>
      <c r="B27" s="81"/>
      <c r="C27" s="107">
        <f>7*C17</f>
        <v>10.5</v>
      </c>
      <c r="D27" s="107"/>
      <c r="E27" s="35" t="s">
        <v>72</v>
      </c>
      <c r="F27" s="97" t="s">
        <v>71</v>
      </c>
      <c r="G27" s="81"/>
      <c r="H27" s="107">
        <f>7*H17</f>
        <v>10.5</v>
      </c>
      <c r="I27" s="107"/>
      <c r="J27" s="35" t="s">
        <v>72</v>
      </c>
      <c r="K27" s="2"/>
      <c r="L27" s="2"/>
      <c r="M27" s="2"/>
      <c r="N27" s="2"/>
      <c r="O27" s="2"/>
      <c r="P27" s="2"/>
      <c r="R27" s="34">
        <v>20</v>
      </c>
      <c r="S27" s="8">
        <v>62.8</v>
      </c>
      <c r="T27" s="2"/>
      <c r="U27" s="9">
        <v>24</v>
      </c>
      <c r="V27" s="10">
        <f t="shared" si="0"/>
        <v>0.91354545764260087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15" customHeight="1" thickBot="1" x14ac:dyDescent="0.3">
      <c r="A28" s="80" t="s">
        <v>73</v>
      </c>
      <c r="B28" s="81"/>
      <c r="C28" s="107">
        <f>C20/2</f>
        <v>2.355</v>
      </c>
      <c r="D28" s="107"/>
      <c r="E28" s="35" t="s">
        <v>74</v>
      </c>
      <c r="F28" s="97" t="s">
        <v>73</v>
      </c>
      <c r="G28" s="81"/>
      <c r="H28" s="107">
        <f>H20/2</f>
        <v>2.355</v>
      </c>
      <c r="I28" s="107"/>
      <c r="J28" s="35" t="s">
        <v>74</v>
      </c>
      <c r="K28" s="2"/>
      <c r="L28" s="2"/>
      <c r="M28" s="2"/>
      <c r="N28" s="2"/>
      <c r="O28" s="2"/>
      <c r="P28" s="2"/>
      <c r="R28" s="34">
        <v>25</v>
      </c>
      <c r="S28" s="8">
        <v>78.5</v>
      </c>
      <c r="T28" s="2"/>
      <c r="U28" s="9">
        <v>25</v>
      </c>
      <c r="V28" s="10">
        <f t="shared" si="0"/>
        <v>0.90630778703664994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0" ht="15" customHeight="1" x14ac:dyDescent="0.25">
      <c r="A29" s="112" t="s">
        <v>75</v>
      </c>
      <c r="B29" s="97"/>
      <c r="C29" s="113">
        <f>1.2*C27</f>
        <v>12.6</v>
      </c>
      <c r="D29" s="114"/>
      <c r="E29" s="35" t="s">
        <v>76</v>
      </c>
      <c r="F29" s="115" t="s">
        <v>75</v>
      </c>
      <c r="G29" s="97"/>
      <c r="H29" s="113">
        <f>1.2*H27</f>
        <v>12.6</v>
      </c>
      <c r="I29" s="114"/>
      <c r="J29" s="35" t="s">
        <v>76</v>
      </c>
      <c r="K29" s="116" t="s">
        <v>92</v>
      </c>
      <c r="L29" s="117"/>
      <c r="M29" s="117"/>
      <c r="N29" s="117"/>
      <c r="O29" s="117"/>
      <c r="P29" s="118"/>
      <c r="R29" s="2"/>
      <c r="S29" s="2"/>
      <c r="T29" s="2"/>
      <c r="U29" s="9">
        <v>26</v>
      </c>
      <c r="V29" s="10">
        <f t="shared" si="0"/>
        <v>0.89879404629916704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5" customHeight="1" x14ac:dyDescent="0.25">
      <c r="A30" s="112" t="s">
        <v>77</v>
      </c>
      <c r="B30" s="97"/>
      <c r="C30" s="113">
        <f>21*C16/156.5</f>
        <v>9.6613418530351431</v>
      </c>
      <c r="D30" s="114"/>
      <c r="E30" s="35" t="s">
        <v>78</v>
      </c>
      <c r="F30" s="115" t="s">
        <v>77</v>
      </c>
      <c r="G30" s="97"/>
      <c r="H30" s="113">
        <f>21*H16/156.5</f>
        <v>10.734824281150161</v>
      </c>
      <c r="I30" s="114"/>
      <c r="J30" s="35" t="s">
        <v>78</v>
      </c>
      <c r="K30" s="119"/>
      <c r="L30" s="120"/>
      <c r="M30" s="120"/>
      <c r="N30" s="120"/>
      <c r="O30" s="120"/>
      <c r="P30" s="121"/>
      <c r="R30" s="2"/>
      <c r="S30" s="2"/>
      <c r="T30" s="2"/>
      <c r="U30" s="9">
        <v>27</v>
      </c>
      <c r="V30" s="10">
        <f t="shared" si="0"/>
        <v>0.8910065241883679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0" ht="15" customHeight="1" thickBot="1" x14ac:dyDescent="0.3">
      <c r="A31" s="125" t="s">
        <v>79</v>
      </c>
      <c r="B31" s="126"/>
      <c r="C31" s="127">
        <f>C30*2</f>
        <v>19.322683706070286</v>
      </c>
      <c r="D31" s="128"/>
      <c r="E31" s="41" t="s">
        <v>80</v>
      </c>
      <c r="F31" s="129" t="s">
        <v>79</v>
      </c>
      <c r="G31" s="130"/>
      <c r="H31" s="131">
        <f>H30*2</f>
        <v>21.469648562300321</v>
      </c>
      <c r="I31" s="132"/>
      <c r="J31" s="42" t="s">
        <v>80</v>
      </c>
      <c r="K31" s="119"/>
      <c r="L31" s="120"/>
      <c r="M31" s="120"/>
      <c r="N31" s="120"/>
      <c r="O31" s="120"/>
      <c r="P31" s="121"/>
      <c r="R31" s="43"/>
      <c r="S31" s="2"/>
      <c r="T31" s="2"/>
      <c r="U31" s="9">
        <v>28</v>
      </c>
      <c r="V31" s="10">
        <f t="shared" si="0"/>
        <v>0.88294759285892699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0" ht="15" customHeight="1" thickBot="1" x14ac:dyDescent="0.3">
      <c r="A32" s="44"/>
      <c r="B32" s="45"/>
      <c r="C32" s="46"/>
      <c r="D32" s="47"/>
      <c r="E32" s="41"/>
      <c r="F32" s="48"/>
      <c r="G32" s="49"/>
      <c r="H32" s="50"/>
      <c r="I32" s="51"/>
      <c r="J32" s="42"/>
      <c r="K32" s="119"/>
      <c r="L32" s="120"/>
      <c r="M32" s="120"/>
      <c r="N32" s="120"/>
      <c r="O32" s="120"/>
      <c r="P32" s="121"/>
      <c r="R32" s="2"/>
      <c r="S32" s="2"/>
      <c r="T32" s="2"/>
      <c r="U32" s="9">
        <v>29</v>
      </c>
      <c r="V32" s="10">
        <f t="shared" si="0"/>
        <v>0.87461970713939574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</row>
    <row r="33" spans="1:100" ht="15" customHeight="1" thickBot="1" x14ac:dyDescent="0.3">
      <c r="A33" s="87" t="s">
        <v>81</v>
      </c>
      <c r="B33" s="88"/>
      <c r="C33" s="136">
        <f>C17</f>
        <v>1.5</v>
      </c>
      <c r="D33" s="136"/>
      <c r="E33" s="42" t="s">
        <v>82</v>
      </c>
      <c r="F33" s="87" t="s">
        <v>81</v>
      </c>
      <c r="G33" s="88"/>
      <c r="H33" s="136">
        <f>H17</f>
        <v>1.5</v>
      </c>
      <c r="I33" s="136"/>
      <c r="J33" s="42" t="s">
        <v>82</v>
      </c>
      <c r="K33" s="119"/>
      <c r="L33" s="120"/>
      <c r="M33" s="120"/>
      <c r="N33" s="120"/>
      <c r="O33" s="120"/>
      <c r="P33" s="121"/>
      <c r="R33" s="2"/>
      <c r="S33" s="2"/>
      <c r="T33" s="2"/>
      <c r="U33" s="9">
        <v>30</v>
      </c>
      <c r="V33" s="10">
        <f t="shared" si="0"/>
        <v>0.86602540378443871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</row>
    <row r="34" spans="1:100" ht="15" customHeight="1" x14ac:dyDescent="0.25">
      <c r="A34" s="137" t="s">
        <v>83</v>
      </c>
      <c r="B34" s="138"/>
      <c r="C34" s="138"/>
      <c r="D34" s="139"/>
      <c r="E34" s="140">
        <f>C17*(0.2)</f>
        <v>0.30000000000000004</v>
      </c>
      <c r="F34" s="141"/>
      <c r="G34" s="52" t="s">
        <v>84</v>
      </c>
      <c r="H34" s="142" t="s">
        <v>85</v>
      </c>
      <c r="I34" s="142"/>
      <c r="J34" s="143"/>
      <c r="K34" s="119"/>
      <c r="L34" s="120"/>
      <c r="M34" s="120"/>
      <c r="N34" s="120"/>
      <c r="O34" s="120"/>
      <c r="P34" s="121"/>
      <c r="R34" s="2"/>
      <c r="S34" s="2"/>
      <c r="T34" s="2"/>
      <c r="U34" s="9">
        <v>31</v>
      </c>
      <c r="V34" s="10">
        <f t="shared" si="0"/>
        <v>0.85716730070211233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ht="15" customHeight="1" thickBot="1" x14ac:dyDescent="0.3">
      <c r="A35" s="87" t="s">
        <v>86</v>
      </c>
      <c r="B35" s="88"/>
      <c r="C35" s="88"/>
      <c r="D35" s="88"/>
      <c r="E35" s="133">
        <f>C17*(C19+H19)/2</f>
        <v>76</v>
      </c>
      <c r="F35" s="133"/>
      <c r="G35" s="53" t="s">
        <v>87</v>
      </c>
      <c r="H35" s="134" t="s">
        <v>85</v>
      </c>
      <c r="I35" s="134"/>
      <c r="J35" s="135"/>
      <c r="K35" s="119"/>
      <c r="L35" s="120"/>
      <c r="M35" s="120"/>
      <c r="N35" s="120"/>
      <c r="O35" s="120"/>
      <c r="P35" s="121"/>
      <c r="R35" s="2"/>
      <c r="S35" s="2"/>
      <c r="T35" s="2"/>
      <c r="U35" s="9">
        <v>32</v>
      </c>
      <c r="V35" s="10">
        <f t="shared" si="0"/>
        <v>0.84804809615642596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15" customHeight="1" thickBot="1" x14ac:dyDescent="0.3">
      <c r="A36" s="71" t="s">
        <v>88</v>
      </c>
      <c r="B36" s="72"/>
      <c r="C36" s="72"/>
      <c r="D36" s="72"/>
      <c r="E36" s="72"/>
      <c r="F36" s="72"/>
      <c r="G36" s="72"/>
      <c r="H36" s="72"/>
      <c r="I36" s="72"/>
      <c r="J36" s="73"/>
      <c r="K36" s="119"/>
      <c r="L36" s="120"/>
      <c r="M36" s="120"/>
      <c r="N36" s="120"/>
      <c r="O36" s="120"/>
      <c r="P36" s="121"/>
      <c r="R36" s="4"/>
      <c r="S36" s="2"/>
      <c r="T36" s="2"/>
      <c r="U36" s="9">
        <v>33</v>
      </c>
      <c r="V36" s="10">
        <f t="shared" si="0"/>
        <v>0.83867056794542405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5" customHeight="1" x14ac:dyDescent="0.25">
      <c r="A37" s="74" t="s">
        <v>34</v>
      </c>
      <c r="B37" s="75"/>
      <c r="C37" s="75"/>
      <c r="D37" s="75"/>
      <c r="E37" s="76"/>
      <c r="F37" s="74" t="s">
        <v>35</v>
      </c>
      <c r="G37" s="75"/>
      <c r="H37" s="75"/>
      <c r="I37" s="75"/>
      <c r="J37" s="76"/>
      <c r="K37" s="119"/>
      <c r="L37" s="120"/>
      <c r="M37" s="120"/>
      <c r="N37" s="120"/>
      <c r="O37" s="120"/>
      <c r="P37" s="121"/>
      <c r="R37" s="4"/>
      <c r="S37" s="2"/>
      <c r="T37" s="2"/>
      <c r="U37" s="9">
        <v>34</v>
      </c>
      <c r="V37" s="10">
        <f t="shared" si="0"/>
        <v>0.82903757255504162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5" customHeight="1" x14ac:dyDescent="0.25">
      <c r="A38" s="80" t="s">
        <v>37</v>
      </c>
      <c r="B38" s="81"/>
      <c r="C38" s="98">
        <f>H15</f>
        <v>0.8928571428571429</v>
      </c>
      <c r="D38" s="99"/>
      <c r="E38" s="35" t="s">
        <v>38</v>
      </c>
      <c r="F38" s="80" t="s">
        <v>39</v>
      </c>
      <c r="G38" s="81"/>
      <c r="H38" s="145">
        <f>C38/C39</f>
        <v>0.19841269841269843</v>
      </c>
      <c r="I38" s="145"/>
      <c r="J38" s="17" t="s">
        <v>38</v>
      </c>
      <c r="K38" s="119"/>
      <c r="L38" s="120"/>
      <c r="M38" s="120"/>
      <c r="N38" s="120"/>
      <c r="O38" s="120"/>
      <c r="P38" s="121"/>
      <c r="R38" s="4"/>
      <c r="S38" s="2"/>
      <c r="T38" s="2"/>
      <c r="U38" s="9">
        <v>35</v>
      </c>
      <c r="V38" s="10">
        <f t="shared" si="0"/>
        <v>0.8191520442889918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1:100" ht="15" customHeight="1" x14ac:dyDescent="0.25">
      <c r="A39" s="80" t="s">
        <v>45</v>
      </c>
      <c r="B39" s="81"/>
      <c r="C39" s="144">
        <v>4.5</v>
      </c>
      <c r="D39" s="144"/>
      <c r="E39" s="35" t="s">
        <v>46</v>
      </c>
      <c r="F39" s="80" t="s">
        <v>47</v>
      </c>
      <c r="G39" s="81"/>
      <c r="H39" s="99">
        <f>C39</f>
        <v>4.5</v>
      </c>
      <c r="I39" s="99"/>
      <c r="J39" s="17" t="s">
        <v>46</v>
      </c>
      <c r="K39" s="119"/>
      <c r="L39" s="120"/>
      <c r="M39" s="120"/>
      <c r="N39" s="120"/>
      <c r="O39" s="120"/>
      <c r="P39" s="121"/>
      <c r="R39" s="4"/>
      <c r="S39" s="2"/>
      <c r="T39" s="2"/>
      <c r="U39" s="9">
        <v>36</v>
      </c>
      <c r="V39" s="10">
        <f t="shared" si="0"/>
        <v>0.80901699437494745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0" ht="15" customHeight="1" x14ac:dyDescent="0.25">
      <c r="A40" s="80" t="s">
        <v>40</v>
      </c>
      <c r="B40" s="81"/>
      <c r="C40" s="144">
        <v>70</v>
      </c>
      <c r="D40" s="144"/>
      <c r="E40" s="35" t="s">
        <v>41</v>
      </c>
      <c r="F40" s="80" t="s">
        <v>40</v>
      </c>
      <c r="G40" s="81"/>
      <c r="H40" s="99">
        <f>C40*C39</f>
        <v>315</v>
      </c>
      <c r="I40" s="99"/>
      <c r="J40" s="17" t="s">
        <v>89</v>
      </c>
      <c r="K40" s="119"/>
      <c r="L40" s="120"/>
      <c r="M40" s="120"/>
      <c r="N40" s="120"/>
      <c r="O40" s="120"/>
      <c r="P40" s="121"/>
      <c r="R40" s="4"/>
      <c r="S40" s="2"/>
      <c r="T40" s="2"/>
      <c r="U40" s="9">
        <v>37</v>
      </c>
      <c r="V40" s="10">
        <f t="shared" si="0"/>
        <v>0.79863551004729283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ht="15" customHeight="1" x14ac:dyDescent="0.25">
      <c r="A41" s="80" t="s">
        <v>48</v>
      </c>
      <c r="B41" s="81"/>
      <c r="C41" s="98">
        <f>C40*3.14/C43</f>
        <v>46.666666666666671</v>
      </c>
      <c r="D41" s="98"/>
      <c r="E41" s="35" t="s">
        <v>49</v>
      </c>
      <c r="F41" s="80" t="s">
        <v>48</v>
      </c>
      <c r="G41" s="81"/>
      <c r="H41" s="98">
        <f>H40*3.14/H43</f>
        <v>210</v>
      </c>
      <c r="I41" s="98"/>
      <c r="J41" s="35" t="s">
        <v>50</v>
      </c>
      <c r="K41" s="119"/>
      <c r="L41" s="120"/>
      <c r="M41" s="120"/>
      <c r="N41" s="120"/>
      <c r="O41" s="120"/>
      <c r="P41" s="121"/>
      <c r="R41" s="4"/>
      <c r="S41" s="2"/>
      <c r="T41" s="2"/>
      <c r="U41" s="9">
        <v>38</v>
      </c>
      <c r="V41" s="10">
        <f t="shared" si="0"/>
        <v>0.78801075360672201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0" ht="15" customHeight="1" x14ac:dyDescent="0.25">
      <c r="A42" s="80" t="s">
        <v>43</v>
      </c>
      <c r="B42" s="81"/>
      <c r="C42" s="99">
        <v>1.5</v>
      </c>
      <c r="D42" s="99"/>
      <c r="E42" s="35" t="s">
        <v>44</v>
      </c>
      <c r="F42" s="80" t="s">
        <v>43</v>
      </c>
      <c r="G42" s="81"/>
      <c r="H42" s="99">
        <f>C42</f>
        <v>1.5</v>
      </c>
      <c r="I42" s="99"/>
      <c r="J42" s="35" t="s">
        <v>44</v>
      </c>
      <c r="K42" s="119"/>
      <c r="L42" s="120"/>
      <c r="M42" s="120"/>
      <c r="N42" s="120"/>
      <c r="O42" s="120"/>
      <c r="P42" s="121"/>
      <c r="R42" s="4"/>
      <c r="S42" s="2"/>
      <c r="T42" s="2"/>
      <c r="U42" s="9">
        <v>39</v>
      </c>
      <c r="V42" s="10">
        <f t="shared" si="0"/>
        <v>0.7771459614569709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1:100" ht="15" customHeight="1" x14ac:dyDescent="0.25">
      <c r="A43" s="80" t="s">
        <v>2</v>
      </c>
      <c r="B43" s="81"/>
      <c r="C43" s="107">
        <f>C42*3.14</f>
        <v>4.71</v>
      </c>
      <c r="D43" s="107"/>
      <c r="E43" s="35" t="s">
        <v>51</v>
      </c>
      <c r="F43" s="80" t="s">
        <v>2</v>
      </c>
      <c r="G43" s="81"/>
      <c r="H43" s="107">
        <f>H42*3.14</f>
        <v>4.71</v>
      </c>
      <c r="I43" s="107"/>
      <c r="J43" s="35" t="s">
        <v>51</v>
      </c>
      <c r="K43" s="119"/>
      <c r="L43" s="120"/>
      <c r="M43" s="120"/>
      <c r="N43" s="120"/>
      <c r="O43" s="120"/>
      <c r="P43" s="121"/>
      <c r="R43" s="2"/>
      <c r="S43" s="2"/>
      <c r="T43" s="2"/>
      <c r="U43" s="9">
        <v>40</v>
      </c>
      <c r="V43" s="10">
        <f t="shared" si="0"/>
        <v>0.76604444311897801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1:100" ht="15" customHeight="1" thickBot="1" x14ac:dyDescent="0.3">
      <c r="A44" s="80" t="s">
        <v>52</v>
      </c>
      <c r="B44" s="81"/>
      <c r="C44" s="107">
        <f>C40+2*C42</f>
        <v>73</v>
      </c>
      <c r="D44" s="107"/>
      <c r="E44" s="35" t="s">
        <v>53</v>
      </c>
      <c r="F44" s="80" t="s">
        <v>54</v>
      </c>
      <c r="G44" s="81"/>
      <c r="H44" s="107">
        <f>H40+2*H42</f>
        <v>318</v>
      </c>
      <c r="I44" s="107"/>
      <c r="J44" s="35" t="s">
        <v>53</v>
      </c>
      <c r="K44" s="122"/>
      <c r="L44" s="123"/>
      <c r="M44" s="123"/>
      <c r="N44" s="123"/>
      <c r="O44" s="123"/>
      <c r="P44" s="124"/>
      <c r="R44" s="2"/>
      <c r="S44" s="2"/>
      <c r="T44" s="2"/>
      <c r="U44" s="9">
        <v>41</v>
      </c>
      <c r="V44" s="10">
        <f t="shared" si="0"/>
        <v>0.75470958022277213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ht="15" customHeight="1" x14ac:dyDescent="0.25">
      <c r="A45" s="80" t="s">
        <v>55</v>
      </c>
      <c r="B45" s="81"/>
      <c r="C45" s="107">
        <f>C40-2.33*C42</f>
        <v>66.504999999999995</v>
      </c>
      <c r="D45" s="107"/>
      <c r="E45" s="35" t="s">
        <v>56</v>
      </c>
      <c r="F45" s="80" t="s">
        <v>57</v>
      </c>
      <c r="G45" s="81"/>
      <c r="H45" s="107">
        <f>H40-2.33*H42</f>
        <v>311.505</v>
      </c>
      <c r="I45" s="107"/>
      <c r="J45" s="35" t="s">
        <v>56</v>
      </c>
      <c r="R45" s="2"/>
      <c r="S45" s="2"/>
      <c r="T45" s="2"/>
      <c r="U45" s="9">
        <v>42</v>
      </c>
      <c r="V45" s="10">
        <f t="shared" si="0"/>
        <v>0.74314482547739424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1:100" ht="15" customHeight="1" x14ac:dyDescent="0.25">
      <c r="A46" s="80" t="s">
        <v>59</v>
      </c>
      <c r="B46" s="81"/>
      <c r="C46" s="107">
        <f>1.57*C42</f>
        <v>2.355</v>
      </c>
      <c r="D46" s="107"/>
      <c r="E46" s="35" t="s">
        <v>60</v>
      </c>
      <c r="F46" s="80" t="s">
        <v>59</v>
      </c>
      <c r="G46" s="81"/>
      <c r="H46" s="107">
        <f>1.57*H42</f>
        <v>2.355</v>
      </c>
      <c r="I46" s="107"/>
      <c r="J46" s="35" t="s">
        <v>60</v>
      </c>
      <c r="R46" s="2"/>
      <c r="S46" s="2"/>
      <c r="T46" s="2"/>
      <c r="U46" s="9">
        <v>43</v>
      </c>
      <c r="V46" s="10">
        <f t="shared" si="0"/>
        <v>0.73135370161917057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1:100" ht="15" customHeight="1" x14ac:dyDescent="0.25">
      <c r="A47" s="80" t="s">
        <v>62</v>
      </c>
      <c r="B47" s="81"/>
      <c r="C47" s="107">
        <f>C42*1.65</f>
        <v>2.4749999999999996</v>
      </c>
      <c r="D47" s="107"/>
      <c r="E47" s="35" t="s">
        <v>63</v>
      </c>
      <c r="F47" s="80" t="s">
        <v>62</v>
      </c>
      <c r="G47" s="81"/>
      <c r="H47" s="107">
        <f>H42*1.65</f>
        <v>2.4749999999999996</v>
      </c>
      <c r="I47" s="107"/>
      <c r="J47" s="35" t="s">
        <v>63</v>
      </c>
      <c r="R47" s="2"/>
      <c r="S47" s="2"/>
      <c r="T47" s="2"/>
      <c r="U47" s="9">
        <v>44</v>
      </c>
      <c r="V47" s="10">
        <f t="shared" si="0"/>
        <v>0.71933980033865119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1:100" ht="15" customHeight="1" x14ac:dyDescent="0.25">
      <c r="A48" s="80" t="s">
        <v>65</v>
      </c>
      <c r="B48" s="81"/>
      <c r="C48" s="107">
        <f>2.166*C42</f>
        <v>3.2489999999999997</v>
      </c>
      <c r="D48" s="107"/>
      <c r="E48" s="35" t="s">
        <v>66</v>
      </c>
      <c r="F48" s="80" t="s">
        <v>65</v>
      </c>
      <c r="G48" s="81"/>
      <c r="H48" s="107">
        <f>2.166*H42</f>
        <v>3.2489999999999997</v>
      </c>
      <c r="I48" s="107"/>
      <c r="J48" s="35" t="s">
        <v>66</v>
      </c>
      <c r="R48" s="2"/>
      <c r="S48" s="2"/>
      <c r="T48" s="2"/>
      <c r="U48" s="9">
        <v>45</v>
      </c>
      <c r="V48" s="10">
        <f t="shared" si="0"/>
        <v>0.70710678118654757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1:100" ht="15" customHeight="1" x14ac:dyDescent="0.25">
      <c r="A49" s="80" t="s">
        <v>68</v>
      </c>
      <c r="B49" s="81"/>
      <c r="C49" s="107">
        <f>1.66*C42</f>
        <v>2.4899999999999998</v>
      </c>
      <c r="D49" s="107"/>
      <c r="E49" s="35" t="s">
        <v>69</v>
      </c>
      <c r="F49" s="80" t="s">
        <v>68</v>
      </c>
      <c r="G49" s="81"/>
      <c r="H49" s="107">
        <f>1.66*H42</f>
        <v>2.4899999999999998</v>
      </c>
      <c r="I49" s="107"/>
      <c r="J49" s="35" t="s">
        <v>69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0" ht="15" customHeight="1" x14ac:dyDescent="0.25">
      <c r="A50" s="80" t="s">
        <v>71</v>
      </c>
      <c r="B50" s="81"/>
      <c r="C50" s="107">
        <f>7*C42</f>
        <v>10.5</v>
      </c>
      <c r="D50" s="107"/>
      <c r="E50" s="35" t="s">
        <v>72</v>
      </c>
      <c r="F50" s="80" t="s">
        <v>71</v>
      </c>
      <c r="G50" s="81"/>
      <c r="H50" s="107">
        <f>7*H42</f>
        <v>10.5</v>
      </c>
      <c r="I50" s="107"/>
      <c r="J50" s="35" t="s">
        <v>72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0" ht="15" customHeight="1" x14ac:dyDescent="0.25">
      <c r="A51" s="80" t="s">
        <v>73</v>
      </c>
      <c r="B51" s="81"/>
      <c r="C51" s="107">
        <f>C43/2</f>
        <v>2.355</v>
      </c>
      <c r="D51" s="107"/>
      <c r="E51" s="35" t="s">
        <v>74</v>
      </c>
      <c r="F51" s="80" t="s">
        <v>73</v>
      </c>
      <c r="G51" s="81"/>
      <c r="H51" s="107">
        <f>H43/2</f>
        <v>2.355</v>
      </c>
      <c r="I51" s="107"/>
      <c r="J51" s="35" t="s">
        <v>74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0" ht="15" customHeight="1" x14ac:dyDescent="0.25">
      <c r="A52" s="112" t="s">
        <v>75</v>
      </c>
      <c r="B52" s="97"/>
      <c r="C52" s="113">
        <f>1.2*C50</f>
        <v>12.6</v>
      </c>
      <c r="D52" s="114"/>
      <c r="E52" s="35" t="s">
        <v>76</v>
      </c>
      <c r="F52" s="112" t="s">
        <v>75</v>
      </c>
      <c r="G52" s="97"/>
      <c r="H52" s="113">
        <f>1.2*H50</f>
        <v>12.6</v>
      </c>
      <c r="I52" s="114"/>
      <c r="J52" s="35" t="s">
        <v>76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0" ht="15" customHeight="1" x14ac:dyDescent="0.25">
      <c r="A53" s="112" t="s">
        <v>90</v>
      </c>
      <c r="B53" s="97"/>
      <c r="C53" s="113">
        <f>21*C40/156.5</f>
        <v>9.3929712460063897</v>
      </c>
      <c r="D53" s="114"/>
      <c r="E53" s="35" t="s">
        <v>78</v>
      </c>
      <c r="F53" s="112" t="s">
        <v>77</v>
      </c>
      <c r="G53" s="97"/>
      <c r="H53" s="113">
        <f>21*H40/156.5</f>
        <v>42.268370607028757</v>
      </c>
      <c r="I53" s="114"/>
      <c r="J53" s="35" t="s">
        <v>78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0" ht="15" customHeight="1" thickBot="1" x14ac:dyDescent="0.3">
      <c r="A54" s="104" t="s">
        <v>91</v>
      </c>
      <c r="B54" s="130"/>
      <c r="C54" s="131">
        <f>C53*2</f>
        <v>18.785942492012779</v>
      </c>
      <c r="D54" s="132"/>
      <c r="E54" s="42" t="s">
        <v>80</v>
      </c>
      <c r="F54" s="104" t="s">
        <v>79</v>
      </c>
      <c r="G54" s="130"/>
      <c r="H54" s="131">
        <f>H53*2</f>
        <v>84.536741214057514</v>
      </c>
      <c r="I54" s="132"/>
      <c r="J54" s="42" t="s">
        <v>80</v>
      </c>
    </row>
    <row r="55" spans="1:100" ht="15" customHeight="1" thickBot="1" x14ac:dyDescent="0.3">
      <c r="A55" s="87" t="s">
        <v>81</v>
      </c>
      <c r="B55" s="88"/>
      <c r="C55" s="136">
        <f>C42</f>
        <v>1.5</v>
      </c>
      <c r="D55" s="136"/>
      <c r="E55" s="42" t="s">
        <v>82</v>
      </c>
      <c r="F55" s="87" t="s">
        <v>81</v>
      </c>
      <c r="G55" s="88"/>
      <c r="H55" s="136">
        <f>H42</f>
        <v>1.5</v>
      </c>
      <c r="I55" s="136"/>
      <c r="J55" s="42" t="s">
        <v>82</v>
      </c>
    </row>
    <row r="56" spans="1:100" ht="15" customHeight="1" x14ac:dyDescent="0.25">
      <c r="A56" s="85" t="s">
        <v>83</v>
      </c>
      <c r="B56" s="146"/>
      <c r="C56" s="146"/>
      <c r="D56" s="147"/>
      <c r="E56" s="141">
        <f>C42*(0.2)</f>
        <v>0.30000000000000004</v>
      </c>
      <c r="F56" s="141"/>
      <c r="G56" s="52" t="s">
        <v>84</v>
      </c>
      <c r="H56" s="142" t="s">
        <v>85</v>
      </c>
      <c r="I56" s="142"/>
      <c r="J56" s="143"/>
    </row>
    <row r="57" spans="1:100" ht="15" customHeight="1" thickBot="1" x14ac:dyDescent="0.3">
      <c r="A57" s="87" t="s">
        <v>86</v>
      </c>
      <c r="B57" s="88"/>
      <c r="C57" s="88"/>
      <c r="D57" s="88"/>
      <c r="E57" s="133">
        <f>C42*(C41+H41)/2</f>
        <v>192.5</v>
      </c>
      <c r="F57" s="133"/>
      <c r="G57" s="53" t="s">
        <v>87</v>
      </c>
      <c r="H57" s="134" t="s">
        <v>85</v>
      </c>
      <c r="I57" s="134"/>
      <c r="J57" s="135"/>
    </row>
  </sheetData>
  <sheetProtection password="EBF0" sheet="1" objects="1" scenarios="1" selectLockedCells="1"/>
  <mergeCells count="186">
    <mergeCell ref="A56:D56"/>
    <mergeCell ref="E56:F56"/>
    <mergeCell ref="H56:J56"/>
    <mergeCell ref="A57:D57"/>
    <mergeCell ref="E57:F57"/>
    <mergeCell ref="H57:J57"/>
    <mergeCell ref="A54:B54"/>
    <mergeCell ref="C54:D54"/>
    <mergeCell ref="F54:G54"/>
    <mergeCell ref="H54:I54"/>
    <mergeCell ref="A55:B55"/>
    <mergeCell ref="C55:D55"/>
    <mergeCell ref="F55:G55"/>
    <mergeCell ref="H55:I55"/>
    <mergeCell ref="A52:B52"/>
    <mergeCell ref="C52:D52"/>
    <mergeCell ref="F52:G52"/>
    <mergeCell ref="H52:I52"/>
    <mergeCell ref="A53:B53"/>
    <mergeCell ref="C53:D53"/>
    <mergeCell ref="F53:G53"/>
    <mergeCell ref="H53:I53"/>
    <mergeCell ref="A50:B50"/>
    <mergeCell ref="C50:D50"/>
    <mergeCell ref="F50:G50"/>
    <mergeCell ref="H50:I50"/>
    <mergeCell ref="A51:B51"/>
    <mergeCell ref="C51:D51"/>
    <mergeCell ref="F51:G51"/>
    <mergeCell ref="H51:I51"/>
    <mergeCell ref="A48:B48"/>
    <mergeCell ref="C48:D48"/>
    <mergeCell ref="F48:G48"/>
    <mergeCell ref="H48:I48"/>
    <mergeCell ref="A49:B49"/>
    <mergeCell ref="C49:D49"/>
    <mergeCell ref="F49:G49"/>
    <mergeCell ref="H49:I49"/>
    <mergeCell ref="A46:B46"/>
    <mergeCell ref="C46:D46"/>
    <mergeCell ref="F46:G46"/>
    <mergeCell ref="H46:I46"/>
    <mergeCell ref="A47:B47"/>
    <mergeCell ref="C47:D47"/>
    <mergeCell ref="F47:G47"/>
    <mergeCell ref="H47:I47"/>
    <mergeCell ref="A44:B44"/>
    <mergeCell ref="C44:D44"/>
    <mergeCell ref="F44:G44"/>
    <mergeCell ref="H44:I44"/>
    <mergeCell ref="A45:B45"/>
    <mergeCell ref="C45:D45"/>
    <mergeCell ref="F45:G45"/>
    <mergeCell ref="H45:I45"/>
    <mergeCell ref="A42:B42"/>
    <mergeCell ref="C42:D42"/>
    <mergeCell ref="F42:G42"/>
    <mergeCell ref="H42:I42"/>
    <mergeCell ref="A43:B43"/>
    <mergeCell ref="C43:D43"/>
    <mergeCell ref="F43:G43"/>
    <mergeCell ref="H43:I43"/>
    <mergeCell ref="F40:G40"/>
    <mergeCell ref="H40:I40"/>
    <mergeCell ref="A41:B41"/>
    <mergeCell ref="C41:D41"/>
    <mergeCell ref="F41:G41"/>
    <mergeCell ref="H41:I41"/>
    <mergeCell ref="A38:B38"/>
    <mergeCell ref="C38:D38"/>
    <mergeCell ref="F38:G38"/>
    <mergeCell ref="H38:I38"/>
    <mergeCell ref="A39:B39"/>
    <mergeCell ref="C39:D39"/>
    <mergeCell ref="F39:G39"/>
    <mergeCell ref="H39:I39"/>
    <mergeCell ref="K29:P44"/>
    <mergeCell ref="A30:B30"/>
    <mergeCell ref="C30:D30"/>
    <mergeCell ref="F30:G30"/>
    <mergeCell ref="H30:I30"/>
    <mergeCell ref="A31:B31"/>
    <mergeCell ref="C31:D31"/>
    <mergeCell ref="F31:G31"/>
    <mergeCell ref="H31:I31"/>
    <mergeCell ref="A33:B33"/>
    <mergeCell ref="A35:D35"/>
    <mergeCell ref="E35:F35"/>
    <mergeCell ref="H35:J35"/>
    <mergeCell ref="A36:J36"/>
    <mergeCell ref="A37:E37"/>
    <mergeCell ref="F37:J37"/>
    <mergeCell ref="C33:D33"/>
    <mergeCell ref="F33:G33"/>
    <mergeCell ref="H33:I33"/>
    <mergeCell ref="A34:D34"/>
    <mergeCell ref="E34:F34"/>
    <mergeCell ref="H34:J34"/>
    <mergeCell ref="A40:B40"/>
    <mergeCell ref="C40:D40"/>
    <mergeCell ref="A28:B28"/>
    <mergeCell ref="C28:D28"/>
    <mergeCell ref="F28:G28"/>
    <mergeCell ref="H28:I28"/>
    <mergeCell ref="A29:B29"/>
    <mergeCell ref="C29:D29"/>
    <mergeCell ref="F29:G29"/>
    <mergeCell ref="H29:I29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I12:J12"/>
    <mergeCell ref="A13:J13"/>
    <mergeCell ref="A14:E14"/>
    <mergeCell ref="F14:J14"/>
    <mergeCell ref="L14:O14"/>
    <mergeCell ref="A15:B15"/>
    <mergeCell ref="C15:D15"/>
    <mergeCell ref="F15:G15"/>
    <mergeCell ref="H15:I15"/>
    <mergeCell ref="A10:E10"/>
    <mergeCell ref="F10:F11"/>
    <mergeCell ref="A11:B11"/>
    <mergeCell ref="C11:D11"/>
    <mergeCell ref="A12:B12"/>
    <mergeCell ref="C12:D12"/>
    <mergeCell ref="B2:I2"/>
    <mergeCell ref="X2:AE2"/>
    <mergeCell ref="A4:J5"/>
    <mergeCell ref="L4:O4"/>
    <mergeCell ref="Y4:AE4"/>
    <mergeCell ref="A6:J6"/>
    <mergeCell ref="A7:E7"/>
    <mergeCell ref="F7:J7"/>
    <mergeCell ref="A8:B8"/>
    <mergeCell ref="C8:D8"/>
    <mergeCell ref="F8:F9"/>
    <mergeCell ref="I8:J8"/>
    <mergeCell ref="A9:B9"/>
    <mergeCell ref="C9:D9"/>
    <mergeCell ref="I9:J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Rubiano</dc:creator>
  <cp:lastModifiedBy>Rubiano</cp:lastModifiedBy>
  <dcterms:created xsi:type="dcterms:W3CDTF">2012-04-25T13:49:24Z</dcterms:created>
  <dcterms:modified xsi:type="dcterms:W3CDTF">2016-04-05T12:03:42Z</dcterms:modified>
</cp:coreProperties>
</file>