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255" windowWidth="11100" windowHeight="5835" tabRatio="804" activeTab="1"/>
  </bookViews>
  <sheets>
    <sheet name="A INDICE" sheetId="12" r:id="rId1"/>
    <sheet name="RCC#1" sheetId="1" r:id="rId2"/>
    <sheet name="FL#2" sheetId="2" r:id="rId3"/>
    <sheet name="RTT#3" sheetId="3" r:id="rId4"/>
    <sheet name="DESRCC#4" sheetId="4" r:id="rId5"/>
    <sheet name="DESRTT#5" sheetId="5" r:id="rId6"/>
    <sheet name="RCP#6" sheetId="6" r:id="rId7"/>
    <sheet name="SAPATA#7" sheetId="7" r:id="rId8"/>
    <sheet name="RPP#8" sheetId="8" r:id="rId9"/>
    <sheet name="REF#9" sheetId="9" r:id="rId10"/>
    <sheet name="TP#10" sheetId="10" r:id="rId11"/>
    <sheet name="PRES#11" sheetId="11" r:id="rId12"/>
  </sheets>
  <definedNames>
    <definedName name="_xlnm.Print_Area" localSheetId="2">'FL#2'!$G$60:$M$76</definedName>
    <definedName name="_xlnm.Print_Area" localSheetId="1">'RCC#1'!$A$1:$L$50</definedName>
  </definedNames>
  <calcPr calcId="145621"/>
</workbook>
</file>

<file path=xl/calcChain.xml><?xml version="1.0" encoding="utf-8"?>
<calcChain xmlns="http://schemas.openxmlformats.org/spreadsheetml/2006/main">
  <c r="I33" i="12" l="1"/>
  <c r="I31" i="12" s="1"/>
  <c r="I32" i="12" s="1"/>
  <c r="D33" i="12"/>
  <c r="D32" i="12"/>
  <c r="D31" i="12" s="1"/>
  <c r="I55" i="2"/>
  <c r="C55" i="2"/>
  <c r="E55" i="2"/>
  <c r="D28" i="2" s="1"/>
  <c r="G55" i="2"/>
  <c r="K55" i="2"/>
  <c r="L27" i="2" s="1"/>
  <c r="L26" i="2" s="1"/>
  <c r="M55" i="2"/>
  <c r="G53" i="2"/>
  <c r="D21" i="8"/>
  <c r="F35" i="8" s="1"/>
  <c r="B77" i="5"/>
  <c r="I29" i="6"/>
  <c r="J30" i="6" s="1"/>
  <c r="B119" i="4"/>
  <c r="D91" i="4" s="1"/>
  <c r="B45" i="4"/>
  <c r="D17" i="4" s="1"/>
  <c r="B16" i="1"/>
  <c r="H25" i="1"/>
  <c r="H24" i="1" s="1"/>
  <c r="D33" i="1"/>
  <c r="G33" i="1"/>
  <c r="H13" i="1" s="1"/>
  <c r="G34" i="1"/>
  <c r="E18" i="1"/>
  <c r="J13" i="1" s="1"/>
  <c r="M46" i="1"/>
  <c r="M47" i="1"/>
  <c r="M48" i="1"/>
  <c r="M49" i="1"/>
  <c r="M50" i="1"/>
  <c r="K50" i="1"/>
  <c r="K49" i="1"/>
  <c r="K48" i="1"/>
  <c r="K47" i="1"/>
  <c r="K46" i="1"/>
  <c r="F39" i="1"/>
  <c r="F38" i="1" s="1"/>
  <c r="I50" i="1"/>
  <c r="I49" i="1"/>
  <c r="I48" i="1"/>
  <c r="I47" i="1"/>
  <c r="I46" i="1"/>
  <c r="B74" i="4"/>
  <c r="B78" i="4"/>
  <c r="H63" i="4" s="1"/>
  <c r="D31" i="10"/>
  <c r="B43" i="10"/>
  <c r="B49" i="10" s="1"/>
  <c r="J35" i="10" s="1"/>
  <c r="G31" i="10"/>
  <c r="A31" i="10"/>
  <c r="C71" i="10"/>
  <c r="F71" i="10"/>
  <c r="D34" i="10"/>
  <c r="C40" i="10"/>
  <c r="C39" i="10"/>
  <c r="L78" i="10"/>
  <c r="L77" i="10"/>
  <c r="B48" i="10"/>
  <c r="G70" i="10"/>
  <c r="D70" i="10"/>
  <c r="J39" i="10"/>
  <c r="C19" i="11"/>
  <c r="E46" i="11" s="1"/>
  <c r="C20" i="11"/>
  <c r="H42" i="11"/>
  <c r="E42" i="11"/>
  <c r="K19" i="11"/>
  <c r="K21" i="11"/>
  <c r="H37" i="11"/>
  <c r="E37" i="11" s="1"/>
  <c r="K20" i="11"/>
  <c r="E39" i="11" s="1"/>
  <c r="H36" i="11"/>
  <c r="E36" i="11"/>
  <c r="H38" i="11"/>
  <c r="E38" i="11" s="1"/>
  <c r="H39" i="11"/>
  <c r="H40" i="11"/>
  <c r="E40" i="11" s="1"/>
  <c r="K40" i="11" s="1"/>
  <c r="C22" i="11"/>
  <c r="H45" i="11"/>
  <c r="C21" i="11"/>
  <c r="C25" i="11" s="1"/>
  <c r="K38" i="11"/>
  <c r="D17" i="2"/>
  <c r="A36" i="2" s="1"/>
  <c r="M77" i="2"/>
  <c r="D16" i="2"/>
  <c r="G32" i="2"/>
  <c r="I24" i="2"/>
  <c r="J22" i="2"/>
  <c r="D14" i="2"/>
  <c r="M73" i="2"/>
  <c r="M72" i="2"/>
  <c r="M71" i="2"/>
  <c r="M70" i="2"/>
  <c r="M69" i="2"/>
  <c r="M68" i="2"/>
  <c r="M67" i="2"/>
  <c r="M66" i="2"/>
  <c r="M65" i="2"/>
  <c r="M64" i="2"/>
  <c r="M63" i="2"/>
  <c r="C44" i="2"/>
  <c r="K44" i="2"/>
  <c r="M44" i="2"/>
  <c r="C43" i="2"/>
  <c r="M43" i="2" s="1"/>
  <c r="K43" i="2"/>
  <c r="C53" i="2"/>
  <c r="M53" i="2"/>
  <c r="K53" i="2"/>
  <c r="G51" i="2"/>
  <c r="C52" i="2"/>
  <c r="M52" i="2"/>
  <c r="K52" i="2"/>
  <c r="G50" i="2"/>
  <c r="C51" i="2"/>
  <c r="M51" i="2"/>
  <c r="K51" i="2"/>
  <c r="G49" i="2"/>
  <c r="C50" i="2"/>
  <c r="M50" i="2"/>
  <c r="K50" i="2"/>
  <c r="G48" i="2"/>
  <c r="C49" i="2"/>
  <c r="M49" i="2"/>
  <c r="K49" i="2"/>
  <c r="G47" i="2"/>
  <c r="C48" i="2"/>
  <c r="M48" i="2"/>
  <c r="K48" i="2"/>
  <c r="G46" i="2"/>
  <c r="C47" i="2"/>
  <c r="M47" i="2"/>
  <c r="K47" i="2"/>
  <c r="G45" i="2"/>
  <c r="C46" i="2"/>
  <c r="M46" i="2"/>
  <c r="K46" i="2"/>
  <c r="G44" i="2"/>
  <c r="C45" i="2"/>
  <c r="M45" i="2"/>
  <c r="K45" i="2"/>
  <c r="G43" i="2"/>
  <c r="I44" i="2"/>
  <c r="I43" i="2"/>
  <c r="E44" i="2"/>
  <c r="E43" i="2"/>
  <c r="L15" i="2"/>
  <c r="A26" i="2"/>
  <c r="H21" i="2" s="1"/>
  <c r="F15" i="2" s="1"/>
  <c r="F16" i="2"/>
  <c r="I52" i="2"/>
  <c r="I51" i="2"/>
  <c r="I50" i="2"/>
  <c r="I49" i="2"/>
  <c r="I48" i="2"/>
  <c r="I47" i="2"/>
  <c r="I46" i="2"/>
  <c r="I45" i="2"/>
  <c r="G52" i="2"/>
  <c r="E53" i="2"/>
  <c r="E52" i="2"/>
  <c r="E51" i="2"/>
  <c r="E50" i="2"/>
  <c r="E49" i="2"/>
  <c r="E48" i="2"/>
  <c r="E47" i="2"/>
  <c r="E46" i="2"/>
  <c r="E45" i="2"/>
  <c r="B16" i="3"/>
  <c r="H25" i="3"/>
  <c r="H24" i="3"/>
  <c r="J16" i="3" s="1"/>
  <c r="B19" i="3" s="1"/>
  <c r="D33" i="3"/>
  <c r="D32" i="3" s="1"/>
  <c r="D35" i="3" s="1"/>
  <c r="F40" i="3" s="1"/>
  <c r="J25" i="3" s="1"/>
  <c r="J13" i="3"/>
  <c r="J43" i="5"/>
  <c r="I14" i="3"/>
  <c r="E17" i="3"/>
  <c r="G35" i="3"/>
  <c r="J27" i="3"/>
  <c r="I116" i="5" s="1"/>
  <c r="K14" i="3"/>
  <c r="M46" i="3"/>
  <c r="M47" i="3"/>
  <c r="M48" i="3"/>
  <c r="M49" i="3"/>
  <c r="M50" i="3"/>
  <c r="H13" i="3"/>
  <c r="E18" i="3"/>
  <c r="G34" i="3" s="1"/>
  <c r="K50" i="3"/>
  <c r="I50" i="3"/>
  <c r="K49" i="3"/>
  <c r="I49" i="3"/>
  <c r="K48" i="3"/>
  <c r="I48" i="3"/>
  <c r="K47" i="3"/>
  <c r="I47" i="3"/>
  <c r="K46" i="3"/>
  <c r="I46" i="3"/>
  <c r="F39" i="3"/>
  <c r="F38" i="3" s="1"/>
  <c r="D98" i="5"/>
  <c r="D101" i="5" s="1"/>
  <c r="I108" i="5" s="1"/>
  <c r="B106" i="5"/>
  <c r="B81" i="5"/>
  <c r="H66" i="5" s="1"/>
  <c r="G52" i="5"/>
  <c r="B46" i="5"/>
  <c r="A83" i="4"/>
  <c r="F59" i="4" s="1"/>
  <c r="G71" i="4"/>
  <c r="G74" i="5"/>
  <c r="F62" i="5"/>
  <c r="D103" i="6"/>
  <c r="E18" i="7"/>
  <c r="C29" i="7" s="1"/>
  <c r="E33" i="7"/>
  <c r="B33" i="7" s="1"/>
  <c r="C24" i="7"/>
  <c r="F56" i="7"/>
  <c r="G18" i="7"/>
  <c r="B22" i="8"/>
  <c r="I22" i="8" s="1"/>
  <c r="L41" i="9"/>
  <c r="K39" i="9"/>
  <c r="J26" i="9"/>
  <c r="A26" i="9"/>
  <c r="A28" i="9" s="1"/>
  <c r="J23" i="9"/>
  <c r="D50" i="9"/>
  <c r="H44" i="9"/>
  <c r="A47" i="9" s="1"/>
  <c r="E33" i="9" s="1"/>
  <c r="A42" i="9" s="1"/>
  <c r="A44" i="9" s="1"/>
  <c r="J46" i="9"/>
  <c r="A36" i="9"/>
  <c r="I29" i="9"/>
  <c r="A20" i="9"/>
  <c r="D31" i="2"/>
  <c r="D41" i="3"/>
  <c r="D43" i="3"/>
  <c r="D44" i="3" s="1"/>
  <c r="H46" i="11"/>
  <c r="D41" i="1"/>
  <c r="D43" i="1" s="1"/>
  <c r="D44" i="1" s="1"/>
  <c r="G24" i="7"/>
  <c r="K46" i="11"/>
  <c r="G40" i="7"/>
  <c r="I49" i="7" s="1"/>
  <c r="J22" i="3"/>
  <c r="I22" i="5" s="1"/>
  <c r="K45" i="11"/>
  <c r="E45" i="11"/>
  <c r="J19" i="2"/>
  <c r="H19" i="2"/>
  <c r="H35" i="2"/>
  <c r="J35" i="2"/>
  <c r="B109" i="5"/>
  <c r="K42" i="11"/>
  <c r="C24" i="11"/>
  <c r="E44" i="11" s="1"/>
  <c r="D42" i="3"/>
  <c r="C43" i="3"/>
  <c r="H44" i="11"/>
  <c r="D32" i="1"/>
  <c r="D35" i="1" s="1"/>
  <c r="F40" i="1" s="1"/>
  <c r="D42" i="1"/>
  <c r="C43" i="1" s="1"/>
  <c r="J22" i="1" l="1"/>
  <c r="B51" i="4" s="1"/>
  <c r="B44" i="4" s="1"/>
  <c r="E17" i="1"/>
  <c r="B46" i="4"/>
  <c r="E22" i="4" s="1"/>
  <c r="J25" i="1"/>
  <c r="B36" i="8"/>
  <c r="G35" i="1"/>
  <c r="B120" i="4"/>
  <c r="E96" i="4" s="1"/>
  <c r="I42" i="1"/>
  <c r="I43" i="1" s="1"/>
  <c r="I24" i="7"/>
  <c r="I45" i="7" s="1"/>
  <c r="B34" i="7" s="1"/>
  <c r="G31" i="7"/>
  <c r="B32" i="7" s="1"/>
  <c r="F59" i="7"/>
  <c r="I47" i="7" s="1"/>
  <c r="B80" i="5"/>
  <c r="B64" i="5" s="1"/>
  <c r="B20" i="3"/>
  <c r="J19" i="3"/>
  <c r="J20" i="3" s="1"/>
  <c r="K36" i="11"/>
  <c r="K44" i="11"/>
  <c r="K39" i="11"/>
  <c r="K37" i="11"/>
  <c r="J27" i="1"/>
  <c r="B125" i="4" s="1"/>
  <c r="B118" i="4" s="1"/>
  <c r="B121" i="4" s="1"/>
  <c r="A93" i="4" s="1"/>
  <c r="F108" i="4" s="1"/>
  <c r="J16" i="1"/>
  <c r="B19" i="1" s="1"/>
  <c r="E43" i="11"/>
  <c r="E48" i="11" s="1"/>
  <c r="K107" i="5"/>
  <c r="B21" i="7"/>
  <c r="I42" i="5"/>
  <c r="I42" i="3"/>
  <c r="I43" i="3" s="1"/>
  <c r="I36" i="5"/>
  <c r="I21" i="5" s="1"/>
  <c r="I115" i="5"/>
  <c r="I118" i="5" s="1"/>
  <c r="I23" i="8"/>
  <c r="B42" i="5"/>
  <c r="G54" i="5"/>
  <c r="H40" i="5" s="1"/>
  <c r="E16" i="3" s="1"/>
  <c r="I18" i="6"/>
  <c r="B24" i="6"/>
  <c r="B38" i="6" s="1"/>
  <c r="I23" i="5"/>
  <c r="I24" i="5"/>
  <c r="E71" i="5"/>
  <c r="I79" i="6"/>
  <c r="B29" i="6"/>
  <c r="H98" i="5"/>
  <c r="H111" i="5" s="1"/>
  <c r="G33" i="3" s="1"/>
  <c r="I20" i="6"/>
  <c r="D50" i="5"/>
  <c r="E68" i="4"/>
  <c r="H44" i="4" l="1"/>
  <c r="B47" i="4"/>
  <c r="A19" i="4" s="1"/>
  <c r="B48" i="4" s="1"/>
  <c r="H43" i="4"/>
  <c r="B55" i="4" s="1"/>
  <c r="E16" i="1" s="1"/>
  <c r="C27" i="4"/>
  <c r="C101" i="4"/>
  <c r="H118" i="4"/>
  <c r="F33" i="8"/>
  <c r="B77" i="4"/>
  <c r="B20" i="1"/>
  <c r="B79" i="5"/>
  <c r="B78" i="5"/>
  <c r="I68" i="5" s="1"/>
  <c r="B82" i="5"/>
  <c r="H26" i="3" s="1"/>
  <c r="B110" i="6" s="1"/>
  <c r="H119" i="4"/>
  <c r="C41" i="7"/>
  <c r="A44" i="7" s="1"/>
  <c r="A50" i="7" s="1"/>
  <c r="B17" i="6"/>
  <c r="F16" i="8" s="1"/>
  <c r="I117" i="5"/>
  <c r="C129" i="5"/>
  <c r="B122" i="4"/>
  <c r="B123" i="4" s="1"/>
  <c r="I100" i="4" s="1"/>
  <c r="G102" i="4" s="1"/>
  <c r="I70" i="6"/>
  <c r="B67" i="6"/>
  <c r="J80" i="6"/>
  <c r="B81" i="6"/>
  <c r="B74" i="6"/>
  <c r="B88" i="6" s="1"/>
  <c r="I68" i="6"/>
  <c r="H79" i="5"/>
  <c r="B76" i="5" s="1"/>
  <c r="G73" i="5"/>
  <c r="F34" i="4"/>
  <c r="B129" i="4" l="1"/>
  <c r="J29" i="1" s="1"/>
  <c r="G17" i="6"/>
  <c r="B76" i="4"/>
  <c r="B61" i="4"/>
  <c r="E69" i="4"/>
  <c r="B79" i="4" s="1"/>
  <c r="H26" i="1" s="1"/>
  <c r="B60" i="6" s="1"/>
  <c r="B75" i="4"/>
  <c r="E22" i="6"/>
  <c r="B20" i="6" s="1"/>
  <c r="C14" i="3"/>
  <c r="I27" i="8"/>
  <c r="I30" i="8"/>
  <c r="I31" i="8" s="1"/>
  <c r="B124" i="4"/>
  <c r="B127" i="4" s="1"/>
  <c r="G104" i="4"/>
  <c r="C14" i="1"/>
  <c r="I91" i="4"/>
  <c r="I90" i="4" s="1"/>
  <c r="J107" i="4" s="1"/>
  <c r="G103" i="4"/>
  <c r="G67" i="6"/>
  <c r="E72" i="6"/>
  <c r="B70" i="6" s="1"/>
  <c r="B49" i="4"/>
  <c r="I26" i="4" s="1"/>
  <c r="I17" i="4"/>
  <c r="B75" i="5"/>
  <c r="G72" i="5"/>
  <c r="I33" i="8" l="1"/>
  <c r="I35" i="8"/>
  <c r="G70" i="4"/>
  <c r="H76" i="4"/>
  <c r="B73" i="4" s="1"/>
  <c r="B117" i="4"/>
  <c r="F100" i="4" s="1"/>
  <c r="J108" i="4"/>
  <c r="B50" i="4"/>
  <c r="B53" i="4" s="1"/>
  <c r="I14" i="1"/>
  <c r="B128" i="4"/>
  <c r="G29" i="4"/>
  <c r="G30" i="4"/>
  <c r="G28" i="4"/>
  <c r="B43" i="4"/>
  <c r="F26" i="4" s="1"/>
  <c r="J34" i="4"/>
  <c r="I16" i="4"/>
  <c r="J33" i="4" s="1"/>
  <c r="B108" i="6"/>
  <c r="B111" i="6" s="1"/>
  <c r="G71" i="5"/>
  <c r="B72" i="4" l="1"/>
  <c r="B58" i="6" s="1"/>
  <c r="B61" i="6" s="1"/>
  <c r="G69" i="4"/>
  <c r="F115" i="4"/>
  <c r="K14" i="1"/>
  <c r="J19" i="1" s="1"/>
  <c r="J20" i="1" s="1"/>
  <c r="B54" i="4"/>
  <c r="F41" i="4" s="1"/>
  <c r="G68" i="4" l="1"/>
  <c r="I20" i="8"/>
  <c r="B31" i="8" s="1"/>
  <c r="B33" i="8" s="1"/>
</calcChain>
</file>

<file path=xl/comments1.xml><?xml version="1.0" encoding="utf-8"?>
<comments xmlns="http://schemas.openxmlformats.org/spreadsheetml/2006/main">
  <authors>
    <author>SPD</author>
  </authors>
  <commentList>
    <comment ref="A2" authorId="0">
      <text>
        <r>
          <rPr>
            <b/>
            <sz val="8"/>
            <color indexed="81"/>
            <rFont val="Stylus BT"/>
            <family val="2"/>
          </rPr>
          <t xml:space="preserve">
Usuário</t>
        </r>
        <r>
          <rPr>
            <sz val="8"/>
            <color indexed="81"/>
            <rFont val="Stylus BT"/>
            <family val="2"/>
          </rPr>
          <t xml:space="preserve">
Entrar somente nas células amarelas</t>
        </r>
      </text>
    </comment>
    <comment ref="H17" authorId="0">
      <text>
        <r>
          <rPr>
            <b/>
            <sz val="8"/>
            <color indexed="9"/>
            <rFont val="Tahoma"/>
            <family val="2"/>
          </rPr>
          <t xml:space="preserve">teto autoportante
mínimo 10º
máximo 37º
</t>
        </r>
      </text>
    </comment>
    <comment ref="C28" authorId="0">
      <text>
        <r>
          <rPr>
            <b/>
            <sz val="8"/>
            <color indexed="9"/>
            <rFont val="Tahoma"/>
            <family val="2"/>
          </rPr>
          <t>AS CONEXÕES INDICADAS SÃO AS MAIS UTILIZADAS 
A -SAIDA , B- ENTRADA , 
 C- RESPIRO , D -DRENO,
 E- LADRÃO.
F = FUTURA- CONF NECESSIDADE</t>
        </r>
        <r>
          <rPr>
            <sz val="8"/>
            <color indexed="9"/>
            <rFont val="Tahoma"/>
            <family val="2"/>
          </rPr>
          <t xml:space="preserve">
</t>
        </r>
      </text>
    </comment>
    <comment ref="B40" authorId="0">
      <text>
        <r>
          <rPr>
            <b/>
            <sz val="8"/>
            <color indexed="9"/>
            <rFont val="Tahoma"/>
            <family val="2"/>
          </rPr>
          <t xml:space="preserve">CRITÉRIOS PARA ESCOLHA DAS VELOCIDADES DAS CONEXOES
PELO VOLUME NOMINAL DO TANQUE
A- SAIDA - 3X VOL NOMINAL (VN)
B-ENTRADA -1,25 X VN
C- RESPIRO - 4 X N
D - DRENO  5 à 10 VN - DE ACORDO C/ PROCESSO IN FUTURE.
E -LADRÃO -  3X VN
velocidade conforme  características do processo
</t>
        </r>
      </text>
    </comment>
  </commentList>
</comments>
</file>

<file path=xl/comments10.xml><?xml version="1.0" encoding="utf-8"?>
<comments xmlns="http://schemas.openxmlformats.org/spreadsheetml/2006/main">
  <authors>
    <author>SPD</author>
  </authors>
  <commentList>
    <comment ref="A2" authorId="0">
      <text>
        <r>
          <rPr>
            <b/>
            <sz val="8"/>
            <color indexed="81"/>
            <rFont val="Stylus BT"/>
            <family val="2"/>
          </rPr>
          <t xml:space="preserve">
Usuário</t>
        </r>
        <r>
          <rPr>
            <sz val="8"/>
            <color indexed="81"/>
            <rFont val="Stylus BT"/>
            <family val="2"/>
          </rPr>
          <t xml:space="preserve">
Entrar somente nas células amarelas</t>
        </r>
      </text>
    </comment>
    <comment ref="E16" authorId="0">
      <text>
        <r>
          <rPr>
            <sz val="8"/>
            <color indexed="13"/>
            <rFont val="Tahoma"/>
            <family val="2"/>
          </rPr>
          <t>TIPOS BÁSICOS:
1 - USINAS GERADORAS DE VAPOR / CENTRAIS DE CALOR E PLANTAS INDUSTIAIS.
2 - TUBULAÇÕES DE GÁS OU AR APENAS EM INSTALAÇÕES INDUSTRIAIS
3- TUBULAÇÕES DE ÓLEO.
4-  TUBULAÇÕES PARA PRESSÕES INFERIORES A 600 PSI E TEMPERATURA INFERIORES A 750 º F
5 - TUBULAÇÒES PARA SISTEMAS DE REFRIGERAÇÃO.
6- SISTEMAS DE TRANSMISSÃO E DISTRIBUIÇÃO DE GÁS EM CENTROS URBANOS.</t>
        </r>
      </text>
    </comment>
  </commentList>
</comments>
</file>

<file path=xl/comments11.xml><?xml version="1.0" encoding="utf-8"?>
<comments xmlns="http://schemas.openxmlformats.org/spreadsheetml/2006/main">
  <authors>
    <author>SPD</author>
  </authors>
  <commentList>
    <comment ref="A2" authorId="0">
      <text>
        <r>
          <rPr>
            <b/>
            <sz val="8"/>
            <color indexed="81"/>
            <rFont val="Stylus BT"/>
            <family val="2"/>
          </rPr>
          <t xml:space="preserve">
Usuário</t>
        </r>
        <r>
          <rPr>
            <sz val="8"/>
            <color indexed="81"/>
            <rFont val="Stylus BT"/>
            <family val="2"/>
          </rPr>
          <t xml:space="preserve">
Entrar somente nas células amarelas</t>
        </r>
      </text>
    </comment>
    <comment ref="C18" authorId="0">
      <text>
        <r>
          <rPr>
            <b/>
            <sz val="8"/>
            <color indexed="13"/>
            <rFont val="Tahoma"/>
            <family val="2"/>
          </rPr>
          <t xml:space="preserve"> ESPESSURA  INDICADA AUTOMATICAMENTE NA TABELA ABAIXO CONFORME NORMA ; PARA  NOVE [ 9  ] PAÍSES .</t>
        </r>
        <r>
          <rPr>
            <sz val="8"/>
            <color indexed="13"/>
            <rFont val="Tahoma"/>
            <family val="2"/>
          </rPr>
          <t xml:space="preserve">
,</t>
        </r>
      </text>
    </comment>
    <comment ref="K36" authorId="0">
      <text>
        <r>
          <rPr>
            <sz val="8"/>
            <color indexed="81"/>
            <rFont val="Tahoma"/>
            <family val="2"/>
          </rPr>
          <t xml:space="preserve">DO/DI   &lt; 2
</t>
        </r>
      </text>
    </comment>
    <comment ref="K37" authorId="0">
      <text>
        <r>
          <rPr>
            <sz val="8"/>
            <color indexed="81"/>
            <rFont val="Tahoma"/>
            <family val="2"/>
          </rPr>
          <t xml:space="preserve">DO/DI   &lt; 2
</t>
        </r>
      </text>
    </comment>
    <comment ref="K38" authorId="0">
      <text>
        <r>
          <rPr>
            <sz val="8"/>
            <color indexed="81"/>
            <rFont val="Tahoma"/>
            <family val="2"/>
          </rPr>
          <t xml:space="preserve">P/(100*S*E) &lt; 0,449
</t>
        </r>
      </text>
    </comment>
    <comment ref="K39" authorId="0">
      <text>
        <r>
          <rPr>
            <sz val="8"/>
            <color indexed="81"/>
            <rFont val="Tahoma"/>
            <family val="2"/>
          </rPr>
          <t xml:space="preserve">DO/DI   &lt; 2
</t>
        </r>
      </text>
    </comment>
    <comment ref="K40" authorId="0">
      <text>
        <r>
          <rPr>
            <sz val="12"/>
            <color indexed="81"/>
            <rFont val="Tahoma"/>
            <family val="2"/>
          </rPr>
          <t>t/Di &lt;0,1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2" authorId="0">
      <text>
        <r>
          <rPr>
            <sz val="8"/>
            <color indexed="81"/>
            <rFont val="Tahoma"/>
            <family val="2"/>
          </rPr>
          <t xml:space="preserve">Ro/Ri &lt; 1,5
</t>
        </r>
      </text>
    </comment>
    <comment ref="K43" authorId="0">
      <text>
        <r>
          <rPr>
            <sz val="8"/>
            <color indexed="81"/>
            <rFont val="Tahoma"/>
            <family val="2"/>
          </rPr>
          <t xml:space="preserve">DO/DI   &lt; 2
</t>
        </r>
      </text>
    </comment>
    <comment ref="K44" authorId="0">
      <text>
        <r>
          <rPr>
            <sz val="8"/>
            <color indexed="81"/>
            <rFont val="Tahoma"/>
            <family val="2"/>
          </rPr>
          <t xml:space="preserve">Ro/Ri &lt; 1,5
</t>
        </r>
      </text>
    </comment>
    <comment ref="K45" authorId="0">
      <text>
        <r>
          <rPr>
            <sz val="10"/>
            <color indexed="81"/>
            <rFont val="Tahoma"/>
            <family val="2"/>
          </rPr>
          <t>P&lt; 0,385*SE</t>
        </r>
        <r>
          <rPr>
            <sz val="8"/>
            <color indexed="81"/>
            <rFont val="Tahoma"/>
            <family val="2"/>
          </rPr>
          <t xml:space="preserve">
  </t>
        </r>
      </text>
    </comment>
    <comment ref="K46" authorId="0">
      <text>
        <r>
          <rPr>
            <sz val="10"/>
            <color indexed="81"/>
            <rFont val="Tahoma"/>
            <family val="2"/>
          </rPr>
          <t xml:space="preserve">P &lt; 0,4S
</t>
        </r>
      </text>
    </comment>
  </commentList>
</comments>
</file>

<file path=xl/comments2.xml><?xml version="1.0" encoding="utf-8"?>
<comments xmlns="http://schemas.openxmlformats.org/spreadsheetml/2006/main">
  <authors>
    <author>SPD</author>
  </authors>
  <commentList>
    <comment ref="A2" authorId="0">
      <text>
        <r>
          <rPr>
            <b/>
            <sz val="8"/>
            <color indexed="81"/>
            <rFont val="Stylus BT"/>
            <family val="2"/>
          </rPr>
          <t xml:space="preserve">
Usuário</t>
        </r>
        <r>
          <rPr>
            <sz val="8"/>
            <color indexed="81"/>
            <rFont val="Stylus BT"/>
            <family val="2"/>
          </rPr>
          <t xml:space="preserve">
Entrar somente nas células amarelas</t>
        </r>
      </text>
    </comment>
    <comment ref="D37" authorId="0">
      <text>
        <r>
          <rPr>
            <b/>
            <sz val="8"/>
            <color indexed="13"/>
            <rFont val="Tahoma"/>
            <family val="2"/>
          </rPr>
          <t>NUMERO DE FUROS DOS FLANGES
DE 1"ATE 3"-  4 FUROS
DE 3 1/2 " ATÉ 8"-  8 FUROS
DE10 ATÉ 14"- 12 FUROS
16"E 18"- 16 FUROS</t>
        </r>
        <r>
          <rPr>
            <sz val="8"/>
            <color indexed="13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 xml:space="preserve">20 "- 20 FUROS </t>
        </r>
      </text>
    </comment>
  </commentList>
</comments>
</file>

<file path=xl/comments3.xml><?xml version="1.0" encoding="utf-8"?>
<comments xmlns="http://schemas.openxmlformats.org/spreadsheetml/2006/main">
  <authors>
    <author>SPD</author>
  </authors>
  <commentList>
    <comment ref="A2" authorId="0">
      <text>
        <r>
          <rPr>
            <b/>
            <sz val="8"/>
            <color indexed="81"/>
            <rFont val="Stylus BT"/>
            <family val="2"/>
          </rPr>
          <t xml:space="preserve">
Usuário</t>
        </r>
        <r>
          <rPr>
            <sz val="8"/>
            <color indexed="81"/>
            <rFont val="Stylus BT"/>
            <family val="2"/>
          </rPr>
          <t xml:space="preserve">
Entrar somente nas células amarelas</t>
        </r>
      </text>
    </comment>
    <comment ref="H17" authorId="0">
      <text>
        <r>
          <rPr>
            <b/>
            <sz val="8"/>
            <color indexed="9"/>
            <rFont val="Tahoma"/>
            <family val="2"/>
          </rPr>
          <t xml:space="preserve">
TAMPO TORISFERICO 10%
</t>
        </r>
      </text>
    </comment>
    <comment ref="C28" authorId="0">
      <text>
        <r>
          <rPr>
            <b/>
            <sz val="8"/>
            <color indexed="9"/>
            <rFont val="Tahoma"/>
            <family val="2"/>
          </rPr>
          <t>AS CONEXÕES INDICADAS SÃO AS MAIS UTILIZADAS 
A -SAIDA , B- ENTRADA , 
 C- RESPIRO , D -DRENO,
 E- LADRÃO.
F = FUTURA- CONF NECESSIDADE</t>
        </r>
        <r>
          <rPr>
            <sz val="8"/>
            <color indexed="9"/>
            <rFont val="Tahoma"/>
            <family val="2"/>
          </rPr>
          <t xml:space="preserve">
</t>
        </r>
      </text>
    </comment>
    <comment ref="B40" authorId="0">
      <text>
        <r>
          <rPr>
            <b/>
            <sz val="8"/>
            <color indexed="9"/>
            <rFont val="Tahoma"/>
            <family val="2"/>
          </rPr>
          <t xml:space="preserve">CRITÉRIOS PARA ESCOLHA DAS VELOCIDADES DAS CONEXOES
PELO VOLUME NOMINAL DO TANQUE
A- SAIDA - 3X VOL NOMINAL (VN)
B-ENTRADA -1,25 X VN
C- RESPIRO - 4 X N
D - DRENO  5 à 10 VN - DE ACORDO C/ PROCESSO IN FUTURE.
E -LADRÃO -  3X VN
velocidade conforme  características do processo
</t>
        </r>
      </text>
    </comment>
  </commentList>
</comments>
</file>

<file path=xl/comments4.xml><?xml version="1.0" encoding="utf-8"?>
<comments xmlns="http://schemas.openxmlformats.org/spreadsheetml/2006/main">
  <authors>
    <author>SPD</author>
  </authors>
  <commentList>
    <comment ref="A2" authorId="0">
      <text>
        <r>
          <rPr>
            <b/>
            <sz val="8"/>
            <color indexed="81"/>
            <rFont val="Stylus BT"/>
            <family val="2"/>
          </rPr>
          <t xml:space="preserve">
Usuário</t>
        </r>
        <r>
          <rPr>
            <sz val="8"/>
            <color indexed="81"/>
            <rFont val="Stylus BT"/>
            <family val="2"/>
          </rPr>
          <t xml:space="preserve">
Entrar somente nas células amarelas</t>
        </r>
      </text>
    </comment>
    <comment ref="H50" authorId="0">
      <text>
        <r>
          <rPr>
            <sz val="8"/>
            <color indexed="9"/>
            <rFont val="Tahoma"/>
            <family val="2"/>
          </rPr>
          <t xml:space="preserve">INSERIR DIÂMETRO EXTERNO DO  RESPIRO + ESPESSURA DO CONE SUPERIOR , CASO ELE ESTEJA CENTRALIZADO CONFORME DESENHO
</t>
        </r>
      </text>
    </comment>
    <comment ref="H124" authorId="0">
      <text>
        <r>
          <rPr>
            <sz val="8"/>
            <color indexed="9"/>
            <rFont val="Tahoma"/>
            <family val="2"/>
          </rPr>
          <t xml:space="preserve">INSERIR DIÂMETRO EXTERNO DO  DRENO+ ESPESSURA DO CONE INFERIOR , CASO ELE ESTEJA CENTRALIZADO CONFORME DESENHO
</t>
        </r>
      </text>
    </comment>
  </commentList>
</comments>
</file>

<file path=xl/comments5.xml><?xml version="1.0" encoding="utf-8"?>
<comments xmlns="http://schemas.openxmlformats.org/spreadsheetml/2006/main">
  <authors>
    <author>SPD</author>
  </authors>
  <commentList>
    <comment ref="A2" authorId="0">
      <text>
        <r>
          <rPr>
            <b/>
            <sz val="8"/>
            <color indexed="81"/>
            <rFont val="Stylus BT"/>
            <family val="2"/>
          </rPr>
          <t xml:space="preserve">
Usuário</t>
        </r>
        <r>
          <rPr>
            <sz val="8"/>
            <color indexed="81"/>
            <rFont val="Stylus BT"/>
            <family val="2"/>
          </rPr>
          <t xml:space="preserve">
Entrar somente nas células amarelas</t>
        </r>
      </text>
    </comment>
  </commentList>
</comments>
</file>

<file path=xl/comments6.xml><?xml version="1.0" encoding="utf-8"?>
<comments xmlns="http://schemas.openxmlformats.org/spreadsheetml/2006/main">
  <authors>
    <author>SPD</author>
  </authors>
  <commentList>
    <comment ref="A2" authorId="0">
      <text>
        <r>
          <rPr>
            <b/>
            <sz val="8"/>
            <color indexed="81"/>
            <rFont val="Stylus BT"/>
            <family val="2"/>
          </rPr>
          <t xml:space="preserve">
Usuário</t>
        </r>
        <r>
          <rPr>
            <sz val="8"/>
            <color indexed="81"/>
            <rFont val="Stylus BT"/>
            <family val="2"/>
          </rPr>
          <t xml:space="preserve">
Entrar somente nas células amarelas</t>
        </r>
      </text>
    </comment>
  </commentList>
</comments>
</file>

<file path=xl/comments7.xml><?xml version="1.0" encoding="utf-8"?>
<comments xmlns="http://schemas.openxmlformats.org/spreadsheetml/2006/main">
  <authors>
    <author>SPD</author>
  </authors>
  <commentList>
    <comment ref="A2" authorId="0">
      <text>
        <r>
          <rPr>
            <b/>
            <sz val="8"/>
            <color indexed="81"/>
            <rFont val="Stylus BT"/>
            <family val="2"/>
          </rPr>
          <t xml:space="preserve">
Usuário</t>
        </r>
        <r>
          <rPr>
            <sz val="8"/>
            <color indexed="81"/>
            <rFont val="Stylus BT"/>
            <family val="2"/>
          </rPr>
          <t xml:space="preserve">
Entrar somente nas células amarelas</t>
        </r>
      </text>
    </comment>
  </commentList>
</comments>
</file>

<file path=xl/comments8.xml><?xml version="1.0" encoding="utf-8"?>
<comments xmlns="http://schemas.openxmlformats.org/spreadsheetml/2006/main">
  <authors>
    <author>SPD</author>
  </authors>
  <commentList>
    <comment ref="A2" authorId="0">
      <text>
        <r>
          <rPr>
            <b/>
            <sz val="8"/>
            <color indexed="81"/>
            <rFont val="Stylus BT"/>
            <family val="2"/>
          </rPr>
          <t xml:space="preserve">
Usuário</t>
        </r>
        <r>
          <rPr>
            <sz val="8"/>
            <color indexed="81"/>
            <rFont val="Stylus BT"/>
            <family val="2"/>
          </rPr>
          <t xml:space="preserve">
Entrar somente nas células amarelas</t>
        </r>
      </text>
    </comment>
    <comment ref="I36" authorId="0">
      <text>
        <r>
          <rPr>
            <b/>
            <sz val="8"/>
            <color indexed="43"/>
            <rFont val="Tahoma"/>
            <family val="2"/>
          </rPr>
          <t>CRITÉRIOS PARA FUNDOS
Parede muito grossa
reforçar o fundo com barras chatas  com seus momentos maiores  perprndiculares a linha do fundo diminuindo assim a espessura , ou ainda fazer tanque assentado sobre base de concreto armado ou metálico
espessura do fundo 1,15 x parede do tanque</t>
        </r>
      </text>
    </comment>
  </commentList>
</comments>
</file>

<file path=xl/comments9.xml><?xml version="1.0" encoding="utf-8"?>
<comments xmlns="http://schemas.openxmlformats.org/spreadsheetml/2006/main">
  <authors>
    <author>SPD</author>
  </authors>
  <commentList>
    <comment ref="A2" authorId="0">
      <text>
        <r>
          <rPr>
            <b/>
            <sz val="8"/>
            <color indexed="81"/>
            <rFont val="Stylus BT"/>
            <family val="2"/>
          </rPr>
          <t xml:space="preserve">
Usuário</t>
        </r>
        <r>
          <rPr>
            <sz val="8"/>
            <color indexed="81"/>
            <rFont val="Stylus BT"/>
            <family val="2"/>
          </rPr>
          <t xml:space="preserve">
Entrar somente nas células amarelas</t>
        </r>
      </text>
    </comment>
  </commentList>
</comments>
</file>

<file path=xl/sharedStrings.xml><?xml version="1.0" encoding="utf-8"?>
<sst xmlns="http://schemas.openxmlformats.org/spreadsheetml/2006/main" count="697" uniqueCount="442">
  <si>
    <t>VOL - LITROS</t>
  </si>
  <si>
    <t>ALTURA  CORPO mm</t>
  </si>
  <si>
    <t>ESPES MIN .CORPO-mm</t>
  </si>
  <si>
    <t>MODELO  CN+CI+CN</t>
  </si>
  <si>
    <t>TANQUES METÁLICOS  SANITÁRIOS PARA PROCESSO</t>
  </si>
  <si>
    <t>graus em radianos</t>
  </si>
  <si>
    <t>ALT. CONE inf mm</t>
  </si>
  <si>
    <t>ALT. CONE sup mm</t>
  </si>
  <si>
    <t>rad</t>
  </si>
  <si>
    <t>Ø base dos furos de fixação - mm</t>
  </si>
  <si>
    <t>Ø  furos de fixação - mm</t>
  </si>
  <si>
    <t>Ø da base circular -  mm</t>
  </si>
  <si>
    <t>par tubo mm</t>
  </si>
  <si>
    <t>nº de pés</t>
  </si>
  <si>
    <t>CONE SUP CALC, mm</t>
  </si>
  <si>
    <t>CORPO CIL. CALC, mm</t>
  </si>
  <si>
    <r>
      <t>DENS  -</t>
    </r>
    <r>
      <rPr>
        <b/>
        <sz val="7"/>
        <rFont val="Arial"/>
        <family val="2"/>
      </rPr>
      <t>LIQ/ MASS</t>
    </r>
    <r>
      <rPr>
        <b/>
        <sz val="8"/>
        <rFont val="Arial"/>
        <family val="2"/>
      </rPr>
      <t xml:space="preserve"> </t>
    </r>
  </si>
  <si>
    <t>PSI</t>
  </si>
  <si>
    <r>
      <t>kg/cm</t>
    </r>
    <r>
      <rPr>
        <vertAlign val="superscript"/>
        <sz val="10"/>
        <rFont val="Arial"/>
        <family val="2"/>
      </rPr>
      <t>2</t>
    </r>
  </si>
  <si>
    <t>CONE inf. CALC, mm</t>
  </si>
  <si>
    <t>radianos complementares</t>
  </si>
  <si>
    <t>CONEXÕES</t>
  </si>
  <si>
    <t>velocidade  - m/s</t>
  </si>
  <si>
    <t>B-entrada em pol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</si>
  <si>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/h</t>
    </r>
  </si>
  <si>
    <t># espessura da chapa - mm</t>
  </si>
  <si>
    <t>diâmetro médio do tubo - mm</t>
  </si>
  <si>
    <t>diâmetro externo do tubo - mm</t>
  </si>
  <si>
    <t>altura máxima dos pés da  base até l .solda cone inf - mm</t>
  </si>
  <si>
    <t>velocidade  - m/s [artificiando ]</t>
  </si>
  <si>
    <t>A - saida em pol</t>
  </si>
  <si>
    <t>E - ladrão - pol</t>
  </si>
  <si>
    <t>C -respiro - pol</t>
  </si>
  <si>
    <t>horas de dreno</t>
  </si>
  <si>
    <t>D -dreno - pol</t>
  </si>
  <si>
    <t>mínimo</t>
  </si>
  <si>
    <t>tubo s/flange  kg</t>
  </si>
  <si>
    <t>De - CORPO CIL. -mm</t>
  </si>
  <si>
    <t>ALTURA MAXIMA</t>
  </si>
  <si>
    <t>peso de capa pé - kg</t>
  </si>
  <si>
    <t>peso total dos pés - kg</t>
  </si>
  <si>
    <r>
      <t>sup- m</t>
    </r>
    <r>
      <rPr>
        <vertAlign val="superscript"/>
        <sz val="10"/>
        <rFont val="Arial"/>
        <family val="2"/>
      </rPr>
      <t>2</t>
    </r>
  </si>
  <si>
    <t>RR</t>
  </si>
  <si>
    <t>RR - de planificação do cone -  mm</t>
  </si>
  <si>
    <t>PESO TOTAL - kg</t>
  </si>
  <si>
    <t>#  CORPO ADOT.-mm</t>
  </si>
  <si>
    <r>
      <t>sup m</t>
    </r>
    <r>
      <rPr>
        <vertAlign val="superscript"/>
        <sz val="10"/>
        <rFont val="Arial"/>
        <family val="2"/>
      </rPr>
      <t>2</t>
    </r>
  </si>
  <si>
    <t>MONTAGEM FL+ VALVULA BORBOLETA+ FL</t>
  </si>
  <si>
    <t>Ø EXTERNO</t>
  </si>
  <si>
    <t>C/C DOS FUROS</t>
  </si>
  <si>
    <t>Ø DOS FUROS</t>
  </si>
  <si>
    <t>Ø PRF</t>
  </si>
  <si>
    <t>ESPESSURA FL</t>
  </si>
  <si>
    <t>DN - POL</t>
  </si>
  <si>
    <t>e junta -mm</t>
  </si>
  <si>
    <t>L vb -mm</t>
  </si>
  <si>
    <t>Ø do furo -  mm</t>
  </si>
  <si>
    <t>Øe do tubo - mm</t>
  </si>
  <si>
    <t>Ø prf</t>
  </si>
  <si>
    <t xml:space="preserve"> coprff -comprimento dos parafusos - POL</t>
  </si>
  <si>
    <t>coprf -POL</t>
  </si>
  <si>
    <t>h da pestana - mm</t>
  </si>
  <si>
    <t>Ø da pestana - mm</t>
  </si>
  <si>
    <t>Entrar somente nas células amarelas</t>
  </si>
  <si>
    <t>MONTAGEM FL+JT+FL</t>
  </si>
  <si>
    <t>FLANGES SOLTOS 150# [ PSI ] CONFORME ANSI B16 .5</t>
  </si>
  <si>
    <t xml:space="preserve"> FLANGE #150 - TIPO SOLTO - CONFORME  - ANSI B16 .5 - AÇO CARBONO ASTM A 105</t>
  </si>
  <si>
    <t>NFUROS</t>
  </si>
  <si>
    <t>PESO kg</t>
  </si>
  <si>
    <t>VALVULA  BORBOLETA</t>
  </si>
  <si>
    <t>G</t>
  </si>
  <si>
    <t>C</t>
  </si>
  <si>
    <t>F</t>
  </si>
  <si>
    <t>PESO KG</t>
  </si>
  <si>
    <t>G- do centro do disco  até ao fundo do corpo</t>
  </si>
  <si>
    <t>C - do centro do disco ate o final do corpo superior</t>
  </si>
  <si>
    <t>F- porção da haste fora do corpo superior para alavanca.</t>
  </si>
  <si>
    <t>#</t>
  </si>
  <si>
    <t>TABELA #2 - PLAN #2</t>
  </si>
  <si>
    <t xml:space="preserve">TABELA  #I - PLAN #2 - </t>
  </si>
  <si>
    <t xml:space="preserve">VER -TAB#1 -PLAN#2 </t>
  </si>
  <si>
    <t>largura - mm</t>
  </si>
  <si>
    <t>kg -cada</t>
  </si>
  <si>
    <t>total -kg</t>
  </si>
  <si>
    <t>MODELO  TR+CI+TR</t>
  </si>
  <si>
    <t>ALT. CALOTA inf mm</t>
  </si>
  <si>
    <t>ALT.CALOTA sup mm</t>
  </si>
  <si>
    <t>CALOTA SUP calc, mm</t>
  </si>
  <si>
    <t>CALOTA inf. calc, mm</t>
  </si>
  <si>
    <t>RR - raio superior da calota -  mm</t>
  </si>
  <si>
    <t>r - raio 10% da calota - mm</t>
  </si>
  <si>
    <t>ho</t>
  </si>
  <si>
    <t>ho - da linha de soldagem até linha concordância - raio menor - mm</t>
  </si>
  <si>
    <t>R$/kg</t>
  </si>
  <si>
    <t xml:space="preserve">custo TQ </t>
  </si>
  <si>
    <t>custo TQ</t>
  </si>
  <si>
    <t>diam</t>
  </si>
  <si>
    <t>raio</t>
  </si>
  <si>
    <t>kg</t>
  </si>
  <si>
    <t>angulo cheio</t>
  </si>
  <si>
    <t>angulo vasio [cheio &gt;180º ]</t>
  </si>
  <si>
    <t>angulo vasio [cheio &lt;180º ]</t>
  </si>
  <si>
    <t>angulo vasio [cheio &lt; 90º ]</t>
  </si>
  <si>
    <t>raio menor</t>
  </si>
  <si>
    <t>PCH</t>
  </si>
  <si>
    <t>peso da chapa desenvolvida em kg</t>
  </si>
  <si>
    <t>DM</t>
  </si>
  <si>
    <t>DB</t>
  </si>
  <si>
    <t>h</t>
  </si>
  <si>
    <t>H</t>
  </si>
  <si>
    <t>altura  do cone  em mm</t>
  </si>
  <si>
    <t>R</t>
  </si>
  <si>
    <t>raio da peça desenvolvida em -  mm</t>
  </si>
  <si>
    <t>A</t>
  </si>
  <si>
    <t>angulo do corpo planificado cheio -  graus</t>
  </si>
  <si>
    <t>ACH</t>
  </si>
  <si>
    <r>
      <t>área do planificado cheio - m</t>
    </r>
    <r>
      <rPr>
        <vertAlign val="superscript"/>
        <sz val="10"/>
        <rFont val="Arial"/>
        <family val="2"/>
      </rPr>
      <t>2</t>
    </r>
  </si>
  <si>
    <t>esp</t>
  </si>
  <si>
    <t>PE</t>
  </si>
  <si>
    <r>
      <t>peso específico da peça desenvolvida -  kg/m</t>
    </r>
    <r>
      <rPr>
        <vertAlign val="superscript"/>
        <sz val="10"/>
        <rFont val="Arial"/>
        <family val="2"/>
      </rPr>
      <t>3</t>
    </r>
  </si>
  <si>
    <t>ach</t>
  </si>
  <si>
    <r>
      <t>área do planificado truncado - m</t>
    </r>
    <r>
      <rPr>
        <vertAlign val="superscript"/>
        <sz val="10"/>
        <rFont val="Arial"/>
        <family val="2"/>
      </rPr>
      <t>2</t>
    </r>
  </si>
  <si>
    <t>pch</t>
  </si>
  <si>
    <t>REF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</si>
  <si>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área externa</t>
    </r>
  </si>
  <si>
    <t>desenvolvido em mm</t>
  </si>
  <si>
    <t>qtd</t>
  </si>
  <si>
    <t>pt</t>
  </si>
  <si>
    <t>at</t>
  </si>
  <si>
    <t>de</t>
  </si>
  <si>
    <t>di</t>
  </si>
  <si>
    <t>des</t>
  </si>
  <si>
    <t>m</t>
  </si>
  <si>
    <t>et</t>
  </si>
  <si>
    <t>ct</t>
  </si>
  <si>
    <t>pe</t>
  </si>
  <si>
    <r>
      <t>peso específico do material do tubo desenvolvido - ton/m</t>
    </r>
    <r>
      <rPr>
        <vertAlign val="superscript"/>
        <sz val="10"/>
        <rFont val="Arial"/>
        <family val="2"/>
      </rPr>
      <t xml:space="preserve">3  </t>
    </r>
    <r>
      <rPr>
        <sz val="10"/>
        <rFont val="Arial"/>
        <family val="2"/>
      </rPr>
      <t>[inox 8 - ac 7,85 ]</t>
    </r>
  </si>
  <si>
    <t>espessura da chapa - mm</t>
  </si>
  <si>
    <t>TANQUES METÁLICOS  SANITÁRIOS PARA PROCESSO  -   DETALHES</t>
  </si>
  <si>
    <t>CALANDRAGEM DO CORPO DO TANQUE</t>
  </si>
  <si>
    <t>DD desenvolvido -mm</t>
  </si>
  <si>
    <t>espessura - mm</t>
  </si>
  <si>
    <t>peso do disco desenvolvido - kg</t>
  </si>
  <si>
    <t>26º -23'</t>
  </si>
  <si>
    <r>
      <t>área do disco -  m</t>
    </r>
    <r>
      <rPr>
        <vertAlign val="superscript"/>
        <sz val="10"/>
        <rFont val="Arial"/>
        <family val="2"/>
      </rPr>
      <t>2</t>
    </r>
  </si>
  <si>
    <t>CALANDRAGEM DO CORPO DO TANQUE  -MODELO TR+CL+TR</t>
  </si>
  <si>
    <t>MODELO TR+CL+TR</t>
  </si>
  <si>
    <t>altura do cone truncado  inferior em mm</t>
  </si>
  <si>
    <t>CONSTRUÇÃO DE CONE TRUNCADO e CHEIO  PARA TANQUE - CN+CL+CN - SUPERIOR</t>
  </si>
  <si>
    <t>altura do cone truncado superior em mm</t>
  </si>
  <si>
    <t>CONSTRUÇÃO DE CONE TRUNCADO e CHEIO  PARA TANQUE - CN+CL+CN - INFERIOR</t>
  </si>
  <si>
    <t>diâmetro  médio  - maior do cone em -  mm</t>
  </si>
  <si>
    <t>diâmetro  médio menor do cone em -  mm</t>
  </si>
  <si>
    <t>INFERIOR</t>
  </si>
  <si>
    <t>SUPERIOR</t>
  </si>
  <si>
    <t>CONSTRUÇÃO DO TAMPO TORRISFÉRICO 10% - TANQUE MODELO TR +CL+TR - SUPERIOR</t>
  </si>
  <si>
    <t>Ø</t>
  </si>
  <si>
    <t>26º - 23'</t>
  </si>
  <si>
    <t>DD</t>
  </si>
  <si>
    <t>DD - mm</t>
  </si>
  <si>
    <t>r</t>
  </si>
  <si>
    <t>volume do tampo -  litros</t>
  </si>
  <si>
    <r>
      <t>volume do tampo em m</t>
    </r>
    <r>
      <rPr>
        <vertAlign val="superscript"/>
        <sz val="10"/>
        <rFont val="Arial"/>
        <family val="2"/>
      </rPr>
      <t>3</t>
    </r>
  </si>
  <si>
    <t>Ø i</t>
  </si>
  <si>
    <t>Øi</t>
  </si>
  <si>
    <t>CONSTRUÇÃO DO TAMPO TORRISFÉRICO 10% - TANQUE MODELO TR +CL+TR - INFERIOR</t>
  </si>
  <si>
    <r>
      <t>volume - m</t>
    </r>
    <r>
      <rPr>
        <vertAlign val="superscript"/>
        <sz val="10"/>
        <rFont val="Arial"/>
        <family val="2"/>
      </rPr>
      <t>3</t>
    </r>
  </si>
  <si>
    <t xml:space="preserve">DISCO DESENVOLVIDO  DO TAMPO TORRISFÉRICO SUPERIOR- PARA ESTAMPO </t>
  </si>
  <si>
    <t xml:space="preserve">DISCO DESENVOLVIDO  DO TAMPO TORRISFÉRICO INFERIOR - PARA ESTAMPO </t>
  </si>
  <si>
    <r>
      <t>volume do tampo torrisférico inferior  -  m</t>
    </r>
    <r>
      <rPr>
        <vertAlign val="superscript"/>
        <sz val="10"/>
        <rFont val="Arial"/>
        <family val="2"/>
      </rPr>
      <t>3</t>
    </r>
  </si>
  <si>
    <t>vo</t>
  </si>
  <si>
    <t>vo - litros</t>
  </si>
  <si>
    <t>vitros</t>
  </si>
  <si>
    <t>volume do corpo cilindrico - litros</t>
  </si>
  <si>
    <t>vol litros</t>
  </si>
  <si>
    <t>litros</t>
  </si>
  <si>
    <t>volume do cone em litros</t>
  </si>
  <si>
    <t>voc</t>
  </si>
  <si>
    <r>
      <t>área base -  m</t>
    </r>
    <r>
      <rPr>
        <vertAlign val="superscript"/>
        <sz val="10"/>
        <rFont val="Arial"/>
        <family val="2"/>
      </rPr>
      <t>2</t>
    </r>
  </si>
  <si>
    <t>volume do cone [ escolhido ] em litros</t>
  </si>
  <si>
    <t>Øe</t>
  </si>
  <si>
    <t>litros real</t>
  </si>
  <si>
    <t>carga adicional alem do próprio peso  no centro  - kg</t>
  </si>
  <si>
    <t>kad</t>
  </si>
  <si>
    <t>ptt</t>
  </si>
  <si>
    <t>ett</t>
  </si>
  <si>
    <t>peso  teórico da tampa - kg</t>
  </si>
  <si>
    <t>padrão</t>
  </si>
  <si>
    <t>ett - espessura teórica -  mm</t>
  </si>
  <si>
    <t>espessura assumida no calculo - mm</t>
  </si>
  <si>
    <t>flecha obtida  no centro do disco da tampa reta -  mm</t>
  </si>
  <si>
    <t>fr</t>
  </si>
  <si>
    <t>meia - kg</t>
  </si>
  <si>
    <t>flecha recomendada Ø i /380</t>
  </si>
  <si>
    <t>custo R$ /KG</t>
  </si>
  <si>
    <t>CUSTO TOTAL R$</t>
  </si>
  <si>
    <t xml:space="preserve">volume em litros </t>
  </si>
  <si>
    <t>ver planilha # 1</t>
  </si>
  <si>
    <t>peso [ com conexões padrão } TOTAL -  kg</t>
  </si>
  <si>
    <t>nominal</t>
  </si>
  <si>
    <t>ver planilha # 3</t>
  </si>
  <si>
    <t xml:space="preserve">peso [ com conexões padrão } TOTAL -  kg </t>
  </si>
  <si>
    <t>TANQUES METÁLICOS  SANITÁRIOS PARA PROCESSO I- NOXIDAVEL -   DETALHES</t>
  </si>
  <si>
    <t>TANQUES METÁLICOS  SANITÁRIOS PARA PROCESSO  -  INOXIDAVEL -  DETALHES</t>
  </si>
  <si>
    <t xml:space="preserve">SAPATAS METÁLICAS - </t>
  </si>
  <si>
    <t>PESO DO TANQUE</t>
  </si>
  <si>
    <t>Nº DE NERVURAS</t>
  </si>
  <si>
    <t>Nº DE SAPATAS</t>
  </si>
  <si>
    <t>LUZ DA SAPATA - mm</t>
  </si>
  <si>
    <t>LARGURA DA BASE  - mm</t>
  </si>
  <si>
    <t>mm</t>
  </si>
  <si>
    <t>SEGURANÇA</t>
  </si>
  <si>
    <t>X</t>
  </si>
  <si>
    <t>espessura</t>
  </si>
  <si>
    <t xml:space="preserve">VISTA FRONTAL </t>
  </si>
  <si>
    <t>VISTA POR A</t>
  </si>
  <si>
    <t>P#1</t>
  </si>
  <si>
    <t>P#2</t>
  </si>
  <si>
    <t>P#3</t>
  </si>
  <si>
    <r>
      <t>ÁREAS PEÇAS - m</t>
    </r>
    <r>
      <rPr>
        <vertAlign val="superscript"/>
        <sz val="10"/>
        <color indexed="9"/>
        <rFont val="Arial"/>
        <family val="2"/>
      </rPr>
      <t>2</t>
    </r>
  </si>
  <si>
    <t>PESO unitário - kg</t>
  </si>
  <si>
    <t>R$ /kg</t>
  </si>
  <si>
    <t>CUSTO TOTAL</t>
  </si>
  <si>
    <t>psi</t>
  </si>
  <si>
    <t>peso da tampa - kg</t>
  </si>
  <si>
    <t>peso do corpo - kg</t>
  </si>
  <si>
    <t>peso do fundo - kg</t>
  </si>
  <si>
    <r>
      <t>pressão na tampa - kg/cm</t>
    </r>
    <r>
      <rPr>
        <vertAlign val="superscript"/>
        <sz val="8"/>
        <rFont val="Arial"/>
        <family val="2"/>
      </rPr>
      <t>2</t>
    </r>
  </si>
  <si>
    <r>
      <t>pressão peso próprio - kg/cm</t>
    </r>
    <r>
      <rPr>
        <vertAlign val="superscript"/>
        <sz val="8"/>
        <rFont val="Arial"/>
        <family val="2"/>
      </rPr>
      <t>2</t>
    </r>
  </si>
  <si>
    <t>flecha no fundo - mm</t>
  </si>
  <si>
    <t>peso total - kg</t>
  </si>
  <si>
    <t>FUNDO PLANO- SUSPENSO  MODELO  RE+CL+FP             [compatível com planilha #01 ]</t>
  </si>
  <si>
    <t>espessura  FUNDO - calculada - mm</t>
  </si>
  <si>
    <t>custo</t>
  </si>
  <si>
    <r>
      <t>po - kg/cm</t>
    </r>
    <r>
      <rPr>
        <vertAlign val="superscript"/>
        <sz val="10"/>
        <rFont val="Arial"/>
        <family val="2"/>
      </rPr>
      <t>2</t>
    </r>
  </si>
  <si>
    <t>CONSTRUÇÃO DAS MONTAGENS ACIMA CONFORME DADOS ENTRADOS ABAIXO.</t>
  </si>
  <si>
    <t xml:space="preserve">FUNDOS PLANOS REFORÇADOS  </t>
  </si>
  <si>
    <t>MONTAGEM  CRUZADA - 4 SETORES</t>
  </si>
  <si>
    <t>diametro do fundo -  mm</t>
  </si>
  <si>
    <t>MONTAGEM EM  GRADE - 9 SETORES</t>
  </si>
  <si>
    <t>altura do tanque - mm</t>
  </si>
  <si>
    <t>espessura do reforço - mm</t>
  </si>
  <si>
    <t>pressão no fundo - kg/cm2</t>
  </si>
  <si>
    <t>segurânça do sistema</t>
  </si>
  <si>
    <t>peso total -  kg</t>
  </si>
  <si>
    <t>custo R$ /kg</t>
  </si>
  <si>
    <t>custo total</t>
  </si>
  <si>
    <t>altura do tanque / carga  - mm</t>
  </si>
  <si>
    <t>taxa  de pressão no tampo</t>
  </si>
  <si>
    <t>taxa de pressão  no tampo</t>
  </si>
  <si>
    <t>DETALHE DA NERVURA</t>
  </si>
  <si>
    <t>DETALHE DAS  NERVURAS</t>
  </si>
  <si>
    <t>flecha - mm</t>
  </si>
  <si>
    <t>densidade do fluido armazenado</t>
  </si>
  <si>
    <t>densidade fluido</t>
  </si>
  <si>
    <t>peso do corpo calandrado - kg</t>
  </si>
  <si>
    <r>
      <t>área do corpo calandrado - m</t>
    </r>
    <r>
      <rPr>
        <vertAlign val="superscript"/>
        <sz val="10"/>
        <rFont val="Arial"/>
        <family val="2"/>
      </rPr>
      <t>2</t>
    </r>
  </si>
  <si>
    <t>diâmetro externo do corpo calandrado em -  mm</t>
  </si>
  <si>
    <t>diâmetro interno do corpo calandrado em -  mm</t>
  </si>
  <si>
    <t>desenvolvido do corpo em mm</t>
  </si>
  <si>
    <t>espessura do corpo calandrado  em mm</t>
  </si>
  <si>
    <t>comprimento do corpo calandrado em mm</t>
  </si>
  <si>
    <t>volume do corpo cilíndrico em litros</t>
  </si>
  <si>
    <t>quantidade de corpos cilindricos</t>
  </si>
  <si>
    <r>
      <t>peso específico do material do corpo desenvolvido - ton/m</t>
    </r>
    <r>
      <rPr>
        <vertAlign val="superscript"/>
        <sz val="10"/>
        <rFont val="Arial"/>
        <family val="2"/>
      </rPr>
      <t xml:space="preserve">3  </t>
    </r>
    <r>
      <rPr>
        <sz val="10"/>
        <rFont val="Arial"/>
        <family val="2"/>
      </rPr>
      <t>[inox 8 - ac 7,85 ]</t>
    </r>
  </si>
  <si>
    <t>quantidade de corpos</t>
  </si>
  <si>
    <t>nº de furos</t>
  </si>
  <si>
    <t xml:space="preserve"> dreno [tq cheio ] pela gravidade sem carregamento - segundos</t>
  </si>
  <si>
    <t xml:space="preserve">GCS </t>
  </si>
  <si>
    <r>
      <t>GCI</t>
    </r>
    <r>
      <rPr>
        <sz val="10"/>
        <rFont val="Arial"/>
        <family val="2"/>
      </rPr>
      <t xml:space="preserve"> -graus do cone inferior</t>
    </r>
  </si>
  <si>
    <r>
      <t>área  superio cone truncado - m</t>
    </r>
    <r>
      <rPr>
        <vertAlign val="superscript"/>
        <sz val="10"/>
        <rFont val="Arial"/>
        <family val="2"/>
      </rPr>
      <t>2</t>
    </r>
  </si>
  <si>
    <r>
      <t>área  superio cone truncado -m</t>
    </r>
    <r>
      <rPr>
        <vertAlign val="superscript"/>
        <sz val="10"/>
        <rFont val="Arial"/>
        <family val="2"/>
      </rPr>
      <t>2</t>
    </r>
  </si>
  <si>
    <t>TABELA #3- PLAN #2</t>
  </si>
  <si>
    <t>Ø A</t>
  </si>
  <si>
    <t>Ø E TUBO</t>
  </si>
  <si>
    <t>E espessura</t>
  </si>
  <si>
    <t>H - altura da aba ate a linha de soldagem - mm</t>
  </si>
  <si>
    <t>ØA diâmetro externo da aba da pestana - mm</t>
  </si>
  <si>
    <t>peso kg</t>
  </si>
  <si>
    <t>entre aaqui com os dados da sua pestana</t>
  </si>
  <si>
    <t>E espesuura de pestana peso normal - mm</t>
  </si>
  <si>
    <t>FL -POL</t>
  </si>
  <si>
    <t>PESTANA</t>
  </si>
  <si>
    <t>PESTANA PADRÀO SCH [ stub ends ]</t>
  </si>
  <si>
    <t>MONTAGEM FL+VB+FL</t>
  </si>
  <si>
    <t>kg /FL</t>
  </si>
  <si>
    <t>kg/VB</t>
  </si>
  <si>
    <t>Ø VB</t>
  </si>
  <si>
    <t>ESCOLHA DA PRESSÃO  PARA TUBOS EM LINHAS DE PROCESSO</t>
  </si>
  <si>
    <t>SCHEDULE NUMBER</t>
  </si>
  <si>
    <t>PRESSÃO INTERNA - PSIG</t>
  </si>
  <si>
    <t>TENSÃO ADMISSÍVEL PSI</t>
  </si>
  <si>
    <r>
      <t>PRESSÃO  INTERNA - kg/cm</t>
    </r>
    <r>
      <rPr>
        <vertAlign val="superscript"/>
        <sz val="10"/>
        <color indexed="9"/>
        <rFont val="Arial"/>
        <family val="2"/>
      </rPr>
      <t>2</t>
    </r>
  </si>
  <si>
    <r>
      <t xml:space="preserve">PRESSÃO ABSOLUTA - kg/cm </t>
    </r>
    <r>
      <rPr>
        <b/>
        <vertAlign val="superscript"/>
        <sz val="9"/>
        <rFont val="Arial"/>
        <family val="2"/>
      </rPr>
      <t>2</t>
    </r>
  </si>
  <si>
    <t>D</t>
  </si>
  <si>
    <t>diametro interno do tubo em mm</t>
  </si>
  <si>
    <t>P</t>
  </si>
  <si>
    <t>tensão admissível do material usado na temperatura indicada - psi</t>
  </si>
  <si>
    <t>S</t>
  </si>
  <si>
    <t>Y</t>
  </si>
  <si>
    <t>espessura calculada do tubo -  pol</t>
  </si>
  <si>
    <t>t</t>
  </si>
  <si>
    <t>adicional a espessura em pol</t>
  </si>
  <si>
    <t xml:space="preserve">MATERIAL </t>
  </si>
  <si>
    <t>&lt; 900</t>
  </si>
  <si>
    <t>coeficiente  do material  em função  da temperatura  - ver TAB # 01 - PLANILHA 10</t>
  </si>
  <si>
    <t>MATERIAL</t>
  </si>
  <si>
    <t>A 53    /  A106     [ AÇO CARBONO ] - CLASSE A</t>
  </si>
  <si>
    <t>A 53    /  A106   [ AÇO CARBONO ] - CLASSE B</t>
  </si>
  <si>
    <t>º F</t>
  </si>
  <si>
    <t>º C</t>
  </si>
  <si>
    <t>CONVERSÃO #1</t>
  </si>
  <si>
    <t>CONVERSÃO #2</t>
  </si>
  <si>
    <r>
      <t>kg/cm</t>
    </r>
    <r>
      <rPr>
        <vertAlign val="superscript"/>
        <sz val="10"/>
        <color indexed="9"/>
        <rFont val="Arial"/>
        <family val="2"/>
      </rPr>
      <t>2</t>
    </r>
  </si>
  <si>
    <t>TIPO DE SOLDAGEM</t>
  </si>
  <si>
    <r>
      <t xml:space="preserve">FATOR  </t>
    </r>
    <r>
      <rPr>
        <b/>
        <sz val="10"/>
        <rFont val="Arial"/>
        <family val="2"/>
      </rPr>
      <t xml:space="preserve"> X</t>
    </r>
  </si>
  <si>
    <t>TABEL#3 - PLANILHA 10 -  FATOR DE SOLDA X</t>
  </si>
  <si>
    <t>TUBO SEM COSTURA</t>
  </si>
  <si>
    <t>TUBO C/SOLDA ELÉTRICA POR FUSÃO</t>
  </si>
  <si>
    <t>C/TENSÕES ALIVIADAS POR TRATAMENTO TÉRMICO</t>
  </si>
  <si>
    <t>COM ARCO DUPLO  [API ,5LX ]</t>
  </si>
  <si>
    <t>RADIOGRAFADO [ ASTM,  A 155 ]</t>
  </si>
  <si>
    <t>SOLDA ELÉTRICA POR RESISTÊNCIA</t>
  </si>
  <si>
    <t>SOBREPOSTA</t>
  </si>
  <si>
    <t>DE TOPO</t>
  </si>
  <si>
    <t>coeficiente  do tipo de soldagem do tubo - TAB #  03 - PLANILHA 10</t>
  </si>
  <si>
    <t>CARBONO + Mo - A 335  [ LIGA ]</t>
  </si>
  <si>
    <t>CROMO - Ni  A 312  [ LIGA ]</t>
  </si>
  <si>
    <t>DE -20 àté 650</t>
  </si>
  <si>
    <t>SERIE PADRONIZADA - SCHEDULE NUMBER</t>
  </si>
  <si>
    <t>TABELA # 4 PLANILHA 10</t>
  </si>
  <si>
    <r>
      <t xml:space="preserve">VALOR DE </t>
    </r>
    <r>
      <rPr>
        <sz val="10"/>
        <rFont val="Arial"/>
        <family val="2"/>
      </rPr>
      <t xml:space="preserve">C </t>
    </r>
    <r>
      <rPr>
        <sz val="8"/>
        <rFont val="Arial"/>
        <family val="2"/>
      </rPr>
      <t>ADICONAL TIPO 1,4e 5</t>
    </r>
  </si>
  <si>
    <t>TUBO &lt;  Ø 1"</t>
  </si>
  <si>
    <t>TUBO  &gt; Ø 1"</t>
  </si>
  <si>
    <t>obs: azul polegadas; verde -mm</t>
  </si>
  <si>
    <r>
      <t>PA -kg/cm</t>
    </r>
    <r>
      <rPr>
        <vertAlign val="superscript"/>
        <sz val="8"/>
        <rFont val="Arial"/>
        <family val="2"/>
      </rPr>
      <t>2</t>
    </r>
  </si>
  <si>
    <r>
      <t>PM -kg/cm</t>
    </r>
    <r>
      <rPr>
        <vertAlign val="superscript"/>
        <sz val="8"/>
        <rFont val="Arial"/>
        <family val="2"/>
      </rPr>
      <t>2</t>
    </r>
  </si>
  <si>
    <t>pressão interna - psi [ ver informação acima ]</t>
  </si>
  <si>
    <r>
      <t>tensão admissível - kg/cm</t>
    </r>
    <r>
      <rPr>
        <vertAlign val="superscript"/>
        <sz val="10"/>
        <color indexed="9"/>
        <rFont val="Arial"/>
        <family val="2"/>
      </rPr>
      <t>2</t>
    </r>
  </si>
  <si>
    <t>AÇO FERRÍTICO -  F- 430</t>
  </si>
  <si>
    <t>AÇO AUSTENÍTICO [ AISI 302,303,304,304L,316 e 316L]</t>
  </si>
  <si>
    <r>
      <t>AISI 304</t>
    </r>
    <r>
      <rPr>
        <sz val="10"/>
        <rFont val="Arial"/>
        <family val="2"/>
      </rPr>
      <t xml:space="preserve"> - [ SAE 30304 ]</t>
    </r>
  </si>
  <si>
    <r>
      <t xml:space="preserve">AISI 316 </t>
    </r>
    <r>
      <rPr>
        <sz val="10"/>
        <rFont val="Arial"/>
        <family val="2"/>
      </rPr>
      <t>- [ SAE 30316]</t>
    </r>
  </si>
  <si>
    <t>TABELA COMPARATIVA  PARA VASOS DE PRESSÃO</t>
  </si>
  <si>
    <t>PAÍS</t>
  </si>
  <si>
    <t>CÓDIGO</t>
  </si>
  <si>
    <t>espessura do costado em -mm</t>
  </si>
  <si>
    <t>limitação</t>
  </si>
  <si>
    <t>pressão do projeto - psi</t>
  </si>
  <si>
    <r>
      <t>kg/cm</t>
    </r>
    <r>
      <rPr>
        <b/>
        <vertAlign val="superscript"/>
        <sz val="10"/>
        <rFont val="Arial"/>
        <family val="2"/>
      </rPr>
      <t>2</t>
    </r>
  </si>
  <si>
    <t>raio interno do costado - in</t>
  </si>
  <si>
    <t>raio externo do costado - in</t>
  </si>
  <si>
    <t>SNCTTI</t>
  </si>
  <si>
    <t>Ro</t>
  </si>
  <si>
    <t>Ri</t>
  </si>
  <si>
    <t xml:space="preserve">eficiência de solda </t>
  </si>
  <si>
    <t>diâmetro interno do costado  - in</t>
  </si>
  <si>
    <t>diâmetro externo do costado  - in</t>
  </si>
  <si>
    <t>E</t>
  </si>
  <si>
    <t>Di</t>
  </si>
  <si>
    <t>Do</t>
  </si>
  <si>
    <t>coeficiente de tensão</t>
  </si>
  <si>
    <t>Z</t>
  </si>
  <si>
    <t>módulo de ruptura à temperatura de projeto</t>
  </si>
  <si>
    <t>YS</t>
  </si>
  <si>
    <t>cm</t>
  </si>
  <si>
    <t>atm</t>
  </si>
  <si>
    <t>ALEMANHA</t>
  </si>
  <si>
    <t>AD- Merkblatter</t>
  </si>
  <si>
    <t xml:space="preserve">DADOS DO VASO DE PRESSÃO </t>
  </si>
  <si>
    <t>ITÁLIA</t>
  </si>
  <si>
    <t>ANCC</t>
  </si>
  <si>
    <t>INTERNACIONAL</t>
  </si>
  <si>
    <t xml:space="preserve">I SO </t>
  </si>
  <si>
    <t>YS'</t>
  </si>
  <si>
    <t>módulo de ruptura à temperatura ambiente</t>
  </si>
  <si>
    <t>YP</t>
  </si>
  <si>
    <t>módulo de resistencia à temperatura de projeto</t>
  </si>
  <si>
    <t>UTS</t>
  </si>
  <si>
    <t>UTS'</t>
  </si>
  <si>
    <t>S  na temp proj - psi</t>
  </si>
  <si>
    <t>JAPÃO</t>
  </si>
  <si>
    <t>HPGC</t>
  </si>
  <si>
    <t xml:space="preserve">INGLATERRA </t>
  </si>
  <si>
    <t>BS -1515 - 1</t>
  </si>
  <si>
    <t>EUA</t>
  </si>
  <si>
    <t>ASME - VIII, DIV 2</t>
  </si>
  <si>
    <t>ASME - VIII , DIV 1</t>
  </si>
  <si>
    <t>HOLANDA</t>
  </si>
  <si>
    <t>URSS</t>
  </si>
  <si>
    <t>GOST</t>
  </si>
  <si>
    <t>Grondslagem</t>
  </si>
  <si>
    <t>FRANÇA</t>
  </si>
  <si>
    <t>exp - Japão - HPGC</t>
  </si>
  <si>
    <t>MÉDIA</t>
  </si>
  <si>
    <t>módulo de escoamento à temperatura de projeto [ 0,8 x TA ruptura do material ]</t>
  </si>
  <si>
    <t>tensão ruptura do mat. na temp ambiente - psi</t>
  </si>
  <si>
    <t>SR</t>
  </si>
  <si>
    <r>
      <t>S adm  na temp proj - kg/cm</t>
    </r>
    <r>
      <rPr>
        <vertAlign val="superscript"/>
        <sz val="10"/>
        <color indexed="13"/>
        <rFont val="Arial"/>
        <family val="2"/>
      </rPr>
      <t>2</t>
    </r>
  </si>
  <si>
    <t>espessura projeto do costado  - mm</t>
  </si>
  <si>
    <t>fator de redução do módulo de ruptura [temp 0ºC a 50C ; 1] , [150ºC à 350ºC ; 0,9]</t>
  </si>
  <si>
    <t>à definir</t>
  </si>
  <si>
    <t>coeficiente relativo a tempertura x tipo de material</t>
  </si>
  <si>
    <t>TABELA #01 - PLANILHA 10  *   COEFICIENTE  - Y</t>
  </si>
  <si>
    <t xml:space="preserve">TABELA #02 - PLANILHA 10  *   TENSÃO  ADMISSÍVEL  </t>
  </si>
  <si>
    <r>
      <t xml:space="preserve">VALOR de </t>
    </r>
    <r>
      <rPr>
        <b/>
        <sz val="10"/>
        <rFont val="Arial"/>
        <family val="2"/>
      </rPr>
      <t xml:space="preserve"> S</t>
    </r>
    <r>
      <rPr>
        <sz val="10"/>
        <rFont val="Arial"/>
        <family val="2"/>
      </rPr>
      <t xml:space="preserve"> -   em PSI - para TUBOS TIPO</t>
    </r>
    <r>
      <rPr>
        <b/>
        <sz val="10"/>
        <rFont val="Arial"/>
        <family val="2"/>
      </rPr>
      <t xml:space="preserve"> 1, 4 e 5</t>
    </r>
  </si>
  <si>
    <t>VOLTA ÍNDICE</t>
  </si>
  <si>
    <r>
      <t xml:space="preserve">TEMPERATURA  </t>
    </r>
    <r>
      <rPr>
        <vertAlign val="superscript"/>
        <sz val="10"/>
        <color indexed="9"/>
        <rFont val="Arial"/>
        <family val="2"/>
      </rPr>
      <t>O</t>
    </r>
    <r>
      <rPr>
        <sz val="10"/>
        <color indexed="9"/>
        <rFont val="Arial"/>
        <family val="2"/>
      </rPr>
      <t>F</t>
    </r>
  </si>
  <si>
    <t>criado por - proj J. S. Penteado Neto</t>
  </si>
  <si>
    <t>criado por  - proj J. S. Penteado Neto</t>
  </si>
  <si>
    <t>velocidade  - 3 m/s [artificiando ]</t>
  </si>
  <si>
    <t xml:space="preserve">CORPO CILINDRICO+ FUNDO CÔNICO+TAMPA PLANA  - USANDO  CALCULOS ANTERIORES </t>
  </si>
  <si>
    <t xml:space="preserve">CONSTRUÇÃO </t>
  </si>
  <si>
    <t xml:space="preserve">CORPO CILINDRICO+ FUNDO  TORISFERICO 10% +TAMPA PLANA  - USANDO  CALCULOS ANTERIORES </t>
  </si>
  <si>
    <t>CONSTRUÇÃO</t>
  </si>
  <si>
    <t>xspdy</t>
  </si>
  <si>
    <t>VASOS DE PRESSÃO</t>
  </si>
  <si>
    <t>NOTA IMPORTANTE:</t>
  </si>
  <si>
    <t>As planilhas servem como guias  para alcançar bons resultados isentos de erros</t>
  </si>
  <si>
    <t xml:space="preserve">mas devemos ter sempre nos guiando o bom senso, um dado errado indicado </t>
  </si>
  <si>
    <t>teremos no final uma imprecisão .. Observar as unidades necessarias . Obrigado!</t>
  </si>
  <si>
    <t>PENTEADO NETO</t>
  </si>
  <si>
    <t>projetista ind:</t>
  </si>
  <si>
    <t>16 8135 8002</t>
  </si>
  <si>
    <t>jsopnx@gmail.com</t>
  </si>
  <si>
    <t>www.mouraequipamentos.com.br</t>
  </si>
  <si>
    <t>precisando de ajuda em seu DEPTO TECNICO conte conosco!</t>
  </si>
  <si>
    <t>TANQUES METÁLICOS  SANITÁRIOS PARA PROCESSO - AÇO INOXIDAVEL</t>
  </si>
  <si>
    <t>OBS:</t>
  </si>
  <si>
    <t>V</t>
  </si>
  <si>
    <r>
      <t>m</t>
    </r>
    <r>
      <rPr>
        <vertAlign val="superscript"/>
        <sz val="10"/>
        <color indexed="13"/>
        <rFont val="Arial"/>
        <family val="2"/>
      </rPr>
      <t>3</t>
    </r>
  </si>
  <si>
    <t>O tanque mais econômico é diâmetro igual a altura , fechado com 2 tampas. Contudo berto somente em cima h=r</t>
  </si>
  <si>
    <t>&gt; QUE 100000 LITROS podemos optar por outras formas de construção , de fundo plano assentado em base de concreto.</t>
  </si>
  <si>
    <t xml:space="preserve"> TANQUES ATM PARA PROCESSO</t>
  </si>
  <si>
    <t xml:space="preserve">caso estas planilhas valham alguma coisa para teu trabalho  e podendo contribuir para que eu possa expandi-las </t>
  </si>
  <si>
    <t>com algum valor ( digamos R$50,000) coloco abaixo  meu banco</t>
  </si>
  <si>
    <t>SANTANDER</t>
  </si>
  <si>
    <t>agencia: 0635 - AMERICO BRASILIENSE. SP</t>
  </si>
  <si>
    <t>CONTA: 01 01 86 81 - 3</t>
  </si>
  <si>
    <t>agradecendo</t>
  </si>
  <si>
    <t>nome: JOSÉ SEBASTIÃO DE O.P.NETO.</t>
  </si>
  <si>
    <t>ABAIXAR PARA 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</si>
</sst>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&quot;R$&quot;#,##0.00"/>
    <numFmt numFmtId="167" formatCode="0.0000"/>
    <numFmt numFmtId="168" formatCode="0.00000"/>
  </numFmts>
  <fonts count="70" x14ac:knownFonts="1">
    <font>
      <sz val="10"/>
      <name val="Arial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color indexed="41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Tahoma"/>
      <family val="2"/>
    </font>
    <font>
      <b/>
      <vertAlign val="superscript"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color indexed="9"/>
      <name val="Tahoma"/>
      <family val="2"/>
    </font>
    <font>
      <sz val="14"/>
      <color indexed="9"/>
      <name val="Arial"/>
      <family val="2"/>
    </font>
    <font>
      <sz val="10"/>
      <color indexed="13"/>
      <name val="Arial"/>
      <family val="2"/>
    </font>
    <font>
      <b/>
      <sz val="8"/>
      <color indexed="13"/>
      <name val="Tahoma"/>
      <family val="2"/>
    </font>
    <font>
      <sz val="8"/>
      <color indexed="13"/>
      <name val="Tahoma"/>
      <family val="2"/>
    </font>
    <font>
      <b/>
      <i/>
      <sz val="10"/>
      <color indexed="12"/>
      <name val="Arial"/>
      <family val="2"/>
    </font>
    <font>
      <sz val="10"/>
      <name val="Arial"/>
      <family val="2"/>
    </font>
    <font>
      <b/>
      <i/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10"/>
      <name val="Stylus BT"/>
      <family val="2"/>
    </font>
    <font>
      <b/>
      <sz val="10"/>
      <color indexed="9"/>
      <name val="Stylus BT"/>
      <family val="2"/>
    </font>
    <font>
      <sz val="14"/>
      <color indexed="13"/>
      <name val="Dutch801 Rm BT"/>
      <family val="1"/>
    </font>
    <font>
      <b/>
      <sz val="10"/>
      <color indexed="13"/>
      <name val="Arial"/>
      <family val="2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b/>
      <sz val="8"/>
      <color indexed="10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0"/>
      <color indexed="9"/>
      <name val="Arial"/>
      <family val="2"/>
    </font>
    <font>
      <b/>
      <i/>
      <sz val="10"/>
      <name val="Stylus BT"/>
      <family val="2"/>
    </font>
    <font>
      <vertAlign val="superscript"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43"/>
      <name val="Tahoma"/>
      <family val="2"/>
    </font>
    <font>
      <b/>
      <sz val="8"/>
      <color indexed="81"/>
      <name val="Stylus BT"/>
      <family val="2"/>
    </font>
    <font>
      <sz val="8"/>
      <color indexed="81"/>
      <name val="Stylus BT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color indexed="18"/>
      <name val="Arial"/>
      <family val="2"/>
    </font>
    <font>
      <sz val="8"/>
      <name val="Stylus BT"/>
      <family val="2"/>
    </font>
    <font>
      <sz val="8"/>
      <color indexed="81"/>
      <name val="Tahoma"/>
      <family val="2"/>
    </font>
    <font>
      <b/>
      <sz val="10"/>
      <color indexed="41"/>
      <name val="Arial"/>
      <family val="2"/>
    </font>
    <font>
      <vertAlign val="superscript"/>
      <sz val="10"/>
      <color indexed="13"/>
      <name val="Arial"/>
      <family val="2"/>
    </font>
    <font>
      <b/>
      <sz val="11"/>
      <name val="Arial"/>
      <family val="2"/>
    </font>
    <font>
      <b/>
      <sz val="9"/>
      <color indexed="13"/>
      <name val="Arial"/>
      <family val="2"/>
    </font>
    <font>
      <sz val="10"/>
      <color indexed="81"/>
      <name val="Tahoma"/>
      <family val="2"/>
    </font>
    <font>
      <sz val="10"/>
      <color indexed="13"/>
      <name val="Stylus BT"/>
      <family val="2"/>
    </font>
    <font>
      <sz val="12"/>
      <color indexed="81"/>
      <name val="Tahoma"/>
      <family val="2"/>
    </font>
    <font>
      <u/>
      <sz val="10"/>
      <color indexed="12"/>
      <name val="Arial"/>
      <family val="2"/>
    </font>
    <font>
      <u/>
      <sz val="10"/>
      <color indexed="13"/>
      <name val="Arial"/>
      <family val="2"/>
    </font>
    <font>
      <sz val="18"/>
      <color indexed="9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8"/>
      <name val="Arial"/>
      <family val="2"/>
    </font>
    <font>
      <sz val="10"/>
      <color indexed="51"/>
      <name val="Arial"/>
      <family val="2"/>
    </font>
    <font>
      <u/>
      <sz val="10"/>
      <color indexed="10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11"/>
      <name val="Arial"/>
      <family val="2"/>
    </font>
    <font>
      <b/>
      <sz val="10"/>
      <color indexed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</cellStyleXfs>
  <cellXfs count="457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Alignment="1">
      <alignment horizontal="right"/>
    </xf>
    <xf numFmtId="164" fontId="0" fillId="3" borderId="1" xfId="0" applyNumberFormat="1" applyFill="1" applyBorder="1" applyAlignment="1">
      <alignment horizontal="center"/>
    </xf>
    <xf numFmtId="0" fontId="3" fillId="0" borderId="0" xfId="0" applyFont="1"/>
    <xf numFmtId="0" fontId="0" fillId="0" borderId="0" xfId="0" applyFill="1"/>
    <xf numFmtId="2" fontId="0" fillId="3" borderId="1" xfId="0" applyNumberForma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8" fillId="4" borderId="1" xfId="0" applyFont="1" applyFill="1" applyBorder="1" applyAlignment="1" applyProtection="1">
      <alignment horizontal="center"/>
    </xf>
    <xf numFmtId="0" fontId="0" fillId="3" borderId="0" xfId="0" applyFill="1"/>
    <xf numFmtId="0" fontId="0" fillId="2" borderId="0" xfId="0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0" fillId="2" borderId="2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3" borderId="0" xfId="0" applyNumberFormat="1" applyFill="1" applyBorder="1" applyAlignment="1" applyProtection="1">
      <alignment horizontal="center"/>
    </xf>
    <xf numFmtId="165" fontId="0" fillId="3" borderId="1" xfId="0" applyNumberFormat="1" applyFill="1" applyBorder="1" applyAlignment="1" applyProtection="1">
      <alignment horizontal="center"/>
    </xf>
    <xf numFmtId="12" fontId="0" fillId="0" borderId="0" xfId="0" applyNumberFormat="1" applyFill="1" applyBorder="1" applyAlignment="1" applyProtection="1">
      <alignment horizontal="center"/>
      <protection locked="0"/>
    </xf>
    <xf numFmtId="1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" fontId="0" fillId="3" borderId="1" xfId="0" applyNumberFormat="1" applyFill="1" applyBorder="1" applyAlignment="1" applyProtection="1">
      <alignment horizontal="center"/>
    </xf>
    <xf numFmtId="2" fontId="0" fillId="3" borderId="1" xfId="0" applyNumberFormat="1" applyFill="1" applyBorder="1" applyAlignment="1" applyProtection="1">
      <alignment horizontal="center"/>
    </xf>
    <xf numFmtId="1" fontId="0" fillId="3" borderId="0" xfId="0" applyNumberFormat="1" applyFill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4" borderId="0" xfId="0" applyFont="1" applyFill="1"/>
    <xf numFmtId="165" fontId="2" fillId="3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" fontId="23" fillId="3" borderId="1" xfId="0" applyNumberFormat="1" applyFont="1" applyFill="1" applyBorder="1" applyAlignment="1" applyProtection="1">
      <alignment horizontal="center"/>
    </xf>
    <xf numFmtId="1" fontId="0" fillId="3" borderId="0" xfId="0" applyNumberFormat="1" applyFill="1"/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8" fillId="0" borderId="0" xfId="0" applyFont="1" applyFill="1"/>
    <xf numFmtId="164" fontId="0" fillId="0" borderId="0" xfId="0" applyNumberForma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0" fillId="0" borderId="0" xfId="0" applyNumberFormat="1" applyFill="1" applyAlignment="1">
      <alignment horizontal="left"/>
    </xf>
    <xf numFmtId="0" fontId="2" fillId="5" borderId="0" xfId="0" applyFont="1" applyFill="1"/>
    <xf numFmtId="0" fontId="2" fillId="0" borderId="0" xfId="0" applyFont="1" applyFill="1" applyAlignment="1">
      <alignment horizontal="right"/>
    </xf>
    <xf numFmtId="1" fontId="0" fillId="3" borderId="2" xfId="0" applyNumberFormat="1" applyFill="1" applyBorder="1" applyAlignment="1">
      <alignment horizontal="center"/>
    </xf>
    <xf numFmtId="1" fontId="8" fillId="4" borderId="1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7" fillId="6" borderId="1" xfId="0" applyNumberFormat="1" applyFont="1" applyFill="1" applyBorder="1" applyAlignment="1" applyProtection="1">
      <alignment horizontal="center"/>
    </xf>
    <xf numFmtId="1" fontId="2" fillId="7" borderId="0" xfId="0" applyNumberFormat="1" applyFont="1" applyFill="1" applyAlignment="1">
      <alignment horizontal="center"/>
    </xf>
    <xf numFmtId="1" fontId="2" fillId="7" borderId="0" xfId="0" applyNumberFormat="1" applyFont="1" applyFill="1"/>
    <xf numFmtId="2" fontId="8" fillId="8" borderId="0" xfId="0" applyNumberFormat="1" applyFont="1" applyFill="1" applyBorder="1" applyAlignment="1">
      <alignment horizontal="center"/>
    </xf>
    <xf numFmtId="1" fontId="0" fillId="0" borderId="0" xfId="0" applyNumberFormat="1"/>
    <xf numFmtId="1" fontId="8" fillId="4" borderId="0" xfId="0" applyNumberFormat="1" applyFont="1" applyFill="1" applyAlignment="1">
      <alignment horizontal="center"/>
    </xf>
    <xf numFmtId="2" fontId="8" fillId="9" borderId="0" xfId="0" applyNumberFormat="1" applyFont="1" applyFill="1" applyAlignment="1">
      <alignment horizontal="center"/>
    </xf>
    <xf numFmtId="0" fontId="8" fillId="9" borderId="0" xfId="0" applyFont="1" applyFill="1" applyAlignment="1">
      <alignment horizontal="center"/>
    </xf>
    <xf numFmtId="1" fontId="8" fillId="10" borderId="0" xfId="0" applyNumberFormat="1" applyFont="1" applyFill="1" applyAlignment="1">
      <alignment horizontal="center"/>
    </xf>
    <xf numFmtId="1" fontId="7" fillId="11" borderId="0" xfId="0" applyNumberFormat="1" applyFont="1" applyFill="1" applyAlignment="1">
      <alignment horizontal="center"/>
    </xf>
    <xf numFmtId="1" fontId="25" fillId="4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6" fontId="41" fillId="10" borderId="0" xfId="0" applyNumberFormat="1" applyFont="1" applyFill="1" applyAlignment="1">
      <alignment horizontal="center"/>
    </xf>
    <xf numFmtId="0" fontId="0" fillId="2" borderId="0" xfId="0" applyFill="1" applyProtection="1"/>
    <xf numFmtId="166" fontId="0" fillId="2" borderId="1" xfId="0" applyNumberFormat="1" applyFill="1" applyBorder="1" applyAlignment="1" applyProtection="1">
      <alignment horizontal="center"/>
      <protection locked="0"/>
    </xf>
    <xf numFmtId="166" fontId="3" fillId="2" borderId="1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7" borderId="0" xfId="0" applyFill="1" applyProtection="1"/>
    <xf numFmtId="0" fontId="0" fillId="0" borderId="0" xfId="0" applyProtection="1"/>
    <xf numFmtId="0" fontId="4" fillId="7" borderId="0" xfId="0" applyFont="1" applyFill="1" applyProtection="1"/>
    <xf numFmtId="0" fontId="3" fillId="7" borderId="0" xfId="0" applyFont="1" applyFill="1" applyProtection="1"/>
    <xf numFmtId="0" fontId="8" fillId="6" borderId="4" xfId="0" applyFont="1" applyFill="1" applyBorder="1" applyAlignment="1" applyProtection="1">
      <alignment horizontal="center"/>
    </xf>
    <xf numFmtId="1" fontId="7" fillId="6" borderId="6" xfId="0" applyNumberFormat="1" applyFont="1" applyFill="1" applyBorder="1" applyAlignment="1" applyProtection="1">
      <alignment horizontal="center"/>
    </xf>
    <xf numFmtId="0" fontId="0" fillId="3" borderId="1" xfId="0" applyFill="1" applyBorder="1" applyProtection="1"/>
    <xf numFmtId="2" fontId="15" fillId="3" borderId="1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164" fontId="0" fillId="3" borderId="1" xfId="0" applyNumberForma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" fontId="7" fillId="4" borderId="7" xfId="0" applyNumberFormat="1" applyFont="1" applyFill="1" applyBorder="1" applyAlignment="1" applyProtection="1">
      <alignment horizontal="center"/>
    </xf>
    <xf numFmtId="1" fontId="11" fillId="3" borderId="8" xfId="0" applyNumberFormat="1" applyFont="1" applyFill="1" applyBorder="1" applyAlignment="1" applyProtection="1"/>
    <xf numFmtId="0" fontId="16" fillId="3" borderId="1" xfId="0" applyFont="1" applyFill="1" applyBorder="1" applyProtection="1"/>
    <xf numFmtId="0" fontId="0" fillId="0" borderId="0" xfId="0" applyFill="1" applyProtection="1"/>
    <xf numFmtId="1" fontId="2" fillId="3" borderId="1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2" fontId="1" fillId="3" borderId="1" xfId="0" applyNumberFormat="1" applyFont="1" applyFill="1" applyBorder="1" applyAlignment="1" applyProtection="1">
      <alignment horizontal="center"/>
    </xf>
    <xf numFmtId="1" fontId="12" fillId="3" borderId="1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0" fontId="3" fillId="0" borderId="0" xfId="0" applyFont="1" applyProtection="1"/>
    <xf numFmtId="165" fontId="1" fillId="3" borderId="3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1" fontId="7" fillId="4" borderId="2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0" fontId="2" fillId="0" borderId="0" xfId="0" applyFont="1" applyProtection="1"/>
    <xf numFmtId="0" fontId="2" fillId="3" borderId="1" xfId="0" applyFont="1" applyFill="1" applyBorder="1" applyProtection="1"/>
    <xf numFmtId="0" fontId="11" fillId="3" borderId="1" xfId="0" applyFont="1" applyFill="1" applyBorder="1" applyAlignment="1" applyProtection="1">
      <alignment horizontal="center"/>
    </xf>
    <xf numFmtId="1" fontId="16" fillId="3" borderId="1" xfId="0" applyNumberFormat="1" applyFont="1" applyFill="1" applyBorder="1" applyAlignment="1" applyProtection="1">
      <alignment horizontal="center"/>
    </xf>
    <xf numFmtId="0" fontId="25" fillId="4" borderId="0" xfId="0" applyFont="1" applyFill="1" applyProtection="1"/>
    <xf numFmtId="1" fontId="8" fillId="4" borderId="0" xfId="0" applyNumberFormat="1" applyFont="1" applyFill="1" applyAlignment="1" applyProtection="1">
      <alignment horizontal="center"/>
    </xf>
    <xf numFmtId="0" fontId="8" fillId="8" borderId="1" xfId="0" applyFont="1" applyFill="1" applyBorder="1" applyAlignment="1" applyProtection="1">
      <alignment horizontal="center"/>
    </xf>
    <xf numFmtId="2" fontId="19" fillId="10" borderId="1" xfId="0" applyNumberFormat="1" applyFont="1" applyFill="1" applyBorder="1" applyAlignment="1" applyProtection="1">
      <alignment horizontal="center"/>
    </xf>
    <xf numFmtId="0" fontId="15" fillId="0" borderId="0" xfId="0" applyFont="1" applyProtection="1"/>
    <xf numFmtId="0" fontId="16" fillId="0" borderId="0" xfId="0" applyFont="1" applyProtection="1"/>
    <xf numFmtId="0" fontId="23" fillId="3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0" xfId="0" applyFill="1" applyProtection="1"/>
    <xf numFmtId="0" fontId="1" fillId="0" borderId="0" xfId="0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" fontId="0" fillId="3" borderId="0" xfId="0" applyNumberForma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164" fontId="0" fillId="5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right"/>
    </xf>
    <xf numFmtId="2" fontId="0" fillId="3" borderId="0" xfId="0" applyNumberFormat="1" applyFill="1" applyAlignment="1" applyProtection="1">
      <alignment horizontal="center"/>
    </xf>
    <xf numFmtId="1" fontId="0" fillId="5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2" fontId="0" fillId="0" borderId="0" xfId="0" applyNumberFormat="1" applyFill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2" fontId="0" fillId="0" borderId="0" xfId="0" applyNumberForma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5" fontId="0" fillId="5" borderId="0" xfId="0" applyNumberFormat="1" applyFill="1" applyAlignment="1" applyProtection="1">
      <alignment horizontal="center"/>
    </xf>
    <xf numFmtId="2" fontId="0" fillId="5" borderId="0" xfId="0" applyNumberFormat="1" applyFill="1" applyAlignment="1" applyProtection="1">
      <alignment horizontal="center"/>
    </xf>
    <xf numFmtId="164" fontId="8" fillId="8" borderId="1" xfId="0" applyNumberFormat="1" applyFont="1" applyFill="1" applyBorder="1" applyAlignment="1" applyProtection="1">
      <alignment horizontal="center"/>
    </xf>
    <xf numFmtId="164" fontId="8" fillId="8" borderId="0" xfId="0" applyNumberFormat="1" applyFont="1" applyFill="1" applyAlignment="1" applyProtection="1">
      <alignment horizontal="center"/>
    </xf>
    <xf numFmtId="0" fontId="45" fillId="7" borderId="1" xfId="0" applyFont="1" applyFill="1" applyBorder="1" applyAlignment="1" applyProtection="1">
      <alignment horizontal="center"/>
    </xf>
    <xf numFmtId="0" fontId="25" fillId="10" borderId="0" xfId="0" applyFont="1" applyFill="1" applyProtection="1"/>
    <xf numFmtId="0" fontId="8" fillId="4" borderId="0" xfId="0" applyFont="1" applyFill="1" applyAlignment="1" applyProtection="1">
      <alignment horizontal="center"/>
    </xf>
    <xf numFmtId="164" fontId="1" fillId="7" borderId="1" xfId="0" applyNumberFormat="1" applyFont="1" applyFill="1" applyBorder="1" applyAlignment="1" applyProtection="1">
      <alignment horizontal="center"/>
    </xf>
    <xf numFmtId="0" fontId="11" fillId="7" borderId="1" xfId="0" applyFont="1" applyFill="1" applyBorder="1" applyAlignment="1" applyProtection="1">
      <alignment horizontal="center"/>
    </xf>
    <xf numFmtId="2" fontId="2" fillId="12" borderId="1" xfId="0" applyNumberFormat="1" applyFont="1" applyFill="1" applyBorder="1" applyAlignment="1" applyProtection="1">
      <alignment horizontal="center"/>
    </xf>
    <xf numFmtId="0" fontId="23" fillId="12" borderId="1" xfId="0" applyFont="1" applyFill="1" applyBorder="1" applyAlignment="1" applyProtection="1">
      <alignment horizontal="center"/>
    </xf>
    <xf numFmtId="1" fontId="2" fillId="3" borderId="0" xfId="0" applyNumberFormat="1" applyFont="1" applyFill="1" applyAlignment="1" applyProtection="1">
      <alignment horizontal="left"/>
    </xf>
    <xf numFmtId="0" fontId="2" fillId="3" borderId="0" xfId="0" applyFont="1" applyFill="1" applyAlignment="1" applyProtection="1">
      <alignment horizontal="center"/>
    </xf>
    <xf numFmtId="164" fontId="2" fillId="3" borderId="0" xfId="0" applyNumberFormat="1" applyFont="1" applyFill="1" applyAlignment="1" applyProtection="1">
      <alignment horizontal="center"/>
    </xf>
    <xf numFmtId="164" fontId="19" fillId="8" borderId="1" xfId="0" applyNumberFormat="1" applyFont="1" applyFill="1" applyBorder="1" applyAlignment="1" applyProtection="1">
      <alignment horizontal="center"/>
    </xf>
    <xf numFmtId="1" fontId="2" fillId="3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164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0" fillId="0" borderId="0" xfId="0" applyBorder="1" applyProtection="1"/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9" xfId="0" applyBorder="1" applyProtection="1"/>
    <xf numFmtId="0" fontId="8" fillId="0" borderId="9" xfId="0" applyFont="1" applyFill="1" applyBorder="1" applyAlignment="1" applyProtection="1">
      <alignment horizontal="center"/>
    </xf>
    <xf numFmtId="0" fontId="0" fillId="0" borderId="9" xfId="0" applyFill="1" applyBorder="1" applyProtection="1"/>
    <xf numFmtId="0" fontId="0" fillId="3" borderId="10" xfId="0" applyFill="1" applyBorder="1" applyProtection="1"/>
    <xf numFmtId="0" fontId="0" fillId="3" borderId="11" xfId="0" applyFill="1" applyBorder="1" applyProtection="1"/>
    <xf numFmtId="0" fontId="0" fillId="3" borderId="5" xfId="0" applyFill="1" applyBorder="1" applyAlignment="1" applyProtection="1">
      <alignment horizontal="center"/>
    </xf>
    <xf numFmtId="12" fontId="2" fillId="7" borderId="8" xfId="0" applyNumberFormat="1" applyFont="1" applyFill="1" applyBorder="1" applyAlignment="1" applyProtection="1">
      <alignment horizontal="center"/>
    </xf>
    <xf numFmtId="1" fontId="11" fillId="7" borderId="8" xfId="0" applyNumberFormat="1" applyFont="1" applyFill="1" applyBorder="1" applyAlignment="1" applyProtection="1">
      <alignment horizontal="center"/>
    </xf>
    <xf numFmtId="12" fontId="0" fillId="7" borderId="8" xfId="0" applyNumberFormat="1" applyFill="1" applyBorder="1" applyAlignment="1" applyProtection="1">
      <alignment horizontal="center"/>
    </xf>
    <xf numFmtId="13" fontId="0" fillId="7" borderId="8" xfId="0" applyNumberFormat="1" applyFill="1" applyBorder="1" applyAlignment="1" applyProtection="1">
      <alignment horizontal="center"/>
    </xf>
    <xf numFmtId="0" fontId="0" fillId="7" borderId="12" xfId="0" applyFill="1" applyBorder="1" applyAlignment="1" applyProtection="1">
      <alignment horizontal="center"/>
    </xf>
    <xf numFmtId="2" fontId="0" fillId="7" borderId="2" xfId="0" applyNumberFormat="1" applyFill="1" applyBorder="1" applyAlignment="1" applyProtection="1">
      <alignment horizontal="center"/>
    </xf>
    <xf numFmtId="12" fontId="2" fillId="3" borderId="8" xfId="0" applyNumberFormat="1" applyFont="1" applyFill="1" applyBorder="1" applyAlignment="1" applyProtection="1">
      <alignment horizontal="center"/>
    </xf>
    <xf numFmtId="1" fontId="11" fillId="3" borderId="8" xfId="0" applyNumberFormat="1" applyFont="1" applyFill="1" applyBorder="1" applyAlignment="1" applyProtection="1">
      <alignment horizontal="center"/>
    </xf>
    <xf numFmtId="12" fontId="0" fillId="3" borderId="8" xfId="0" applyNumberFormat="1" applyFill="1" applyBorder="1" applyAlignment="1" applyProtection="1">
      <alignment horizontal="center"/>
    </xf>
    <xf numFmtId="13" fontId="0" fillId="3" borderId="8" xfId="0" applyNumberFormat="1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2" fontId="0" fillId="3" borderId="2" xfId="0" applyNumberFormat="1" applyFill="1" applyBorder="1" applyAlignment="1" applyProtection="1">
      <alignment horizontal="center"/>
    </xf>
    <xf numFmtId="0" fontId="2" fillId="7" borderId="8" xfId="0" applyFont="1" applyFill="1" applyBorder="1" applyAlignment="1" applyProtection="1">
      <alignment horizontal="center"/>
    </xf>
    <xf numFmtId="1" fontId="11" fillId="3" borderId="1" xfId="0" applyNumberFormat="1" applyFont="1" applyFill="1" applyBorder="1" applyAlignment="1" applyProtection="1">
      <alignment horizontal="center"/>
    </xf>
    <xf numFmtId="12" fontId="2" fillId="3" borderId="1" xfId="0" applyNumberFormat="1" applyFont="1" applyFill="1" applyBorder="1" applyAlignment="1" applyProtection="1">
      <alignment horizontal="center"/>
    </xf>
    <xf numFmtId="12" fontId="0" fillId="3" borderId="1" xfId="0" applyNumberFormat="1" applyFill="1" applyBorder="1" applyAlignment="1" applyProtection="1">
      <alignment horizontal="center"/>
    </xf>
    <xf numFmtId="13" fontId="0" fillId="3" borderId="1" xfId="0" applyNumberFormat="1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12" fontId="2" fillId="7" borderId="1" xfId="0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1" fontId="11" fillId="7" borderId="1" xfId="0" applyNumberFormat="1" applyFont="1" applyFill="1" applyBorder="1" applyAlignment="1" applyProtection="1">
      <alignment horizontal="center"/>
    </xf>
    <xf numFmtId="12" fontId="0" fillId="7" borderId="1" xfId="0" applyNumberFormat="1" applyFill="1" applyBorder="1" applyAlignment="1" applyProtection="1">
      <alignment horizontal="center"/>
    </xf>
    <xf numFmtId="13" fontId="0" fillId="7" borderId="1" xfId="0" applyNumberFormat="1" applyFill="1" applyBorder="1" applyAlignment="1" applyProtection="1">
      <alignment horizontal="center"/>
    </xf>
    <xf numFmtId="0" fontId="0" fillId="7" borderId="13" xfId="0" applyFill="1" applyBorder="1" applyAlignment="1" applyProtection="1">
      <alignment horizontal="center"/>
    </xf>
    <xf numFmtId="164" fontId="11" fillId="7" borderId="1" xfId="0" applyNumberFormat="1" applyFont="1" applyFill="1" applyBorder="1" applyAlignment="1" applyProtection="1">
      <alignment horizontal="center"/>
    </xf>
    <xf numFmtId="12" fontId="0" fillId="7" borderId="1" xfId="0" applyNumberFormat="1" applyFill="1" applyBorder="1" applyAlignment="1" applyProtection="1"/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3" fillId="3" borderId="14" xfId="0" applyFont="1" applyFill="1" applyBorder="1" applyProtection="1"/>
    <xf numFmtId="0" fontId="3" fillId="3" borderId="14" xfId="0" applyFont="1" applyFill="1" applyBorder="1" applyAlignment="1" applyProtection="1">
      <alignment horizontal="center"/>
    </xf>
    <xf numFmtId="0" fontId="8" fillId="10" borderId="10" xfId="0" applyFont="1" applyFill="1" applyBorder="1" applyProtection="1"/>
    <xf numFmtId="0" fontId="25" fillId="10" borderId="14" xfId="0" applyFont="1" applyFill="1" applyBorder="1" applyAlignment="1" applyProtection="1">
      <alignment horizontal="center"/>
    </xf>
    <xf numFmtId="12" fontId="7" fillId="4" borderId="8" xfId="0" applyNumberFormat="1" applyFont="1" applyFill="1" applyBorder="1" applyAlignment="1" applyProtection="1">
      <alignment horizontal="center"/>
    </xf>
    <xf numFmtId="0" fontId="8" fillId="4" borderId="8" xfId="0" applyFont="1" applyFill="1" applyBorder="1" applyAlignment="1" applyProtection="1">
      <alignment horizontal="center"/>
    </xf>
    <xf numFmtId="0" fontId="23" fillId="7" borderId="8" xfId="0" applyFont="1" applyFill="1" applyBorder="1" applyAlignment="1" applyProtection="1">
      <alignment horizontal="center"/>
    </xf>
    <xf numFmtId="165" fontId="2" fillId="7" borderId="8" xfId="0" applyNumberFormat="1" applyFont="1" applyFill="1" applyBorder="1" applyAlignment="1" applyProtection="1">
      <alignment horizontal="center"/>
    </xf>
    <xf numFmtId="165" fontId="2" fillId="3" borderId="8" xfId="0" applyNumberFormat="1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23" fillId="7" borderId="1" xfId="0" applyFont="1" applyFill="1" applyBorder="1" applyAlignment="1" applyProtection="1">
      <alignment horizontal="center"/>
    </xf>
    <xf numFmtId="0" fontId="26" fillId="3" borderId="1" xfId="0" applyFont="1" applyFill="1" applyBorder="1" applyAlignment="1" applyProtection="1">
      <alignment horizontal="center"/>
    </xf>
    <xf numFmtId="0" fontId="8" fillId="0" borderId="0" xfId="0" applyFont="1" applyProtection="1"/>
    <xf numFmtId="0" fontId="26" fillId="7" borderId="1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/>
    </xf>
    <xf numFmtId="0" fontId="2" fillId="7" borderId="14" xfId="0" applyFont="1" applyFill="1" applyBorder="1" applyAlignment="1" applyProtection="1">
      <alignment horizontal="center"/>
    </xf>
    <xf numFmtId="0" fontId="26" fillId="7" borderId="14" xfId="0" applyFont="1" applyFill="1" applyBorder="1" applyAlignment="1" applyProtection="1">
      <alignment horizontal="center"/>
    </xf>
    <xf numFmtId="0" fontId="23" fillId="7" borderId="14" xfId="0" applyFont="1" applyFill="1" applyBorder="1" applyAlignment="1" applyProtection="1">
      <alignment horizontal="center"/>
    </xf>
    <xf numFmtId="165" fontId="7" fillId="8" borderId="6" xfId="0" applyNumberFormat="1" applyFont="1" applyFill="1" applyBorder="1" applyAlignment="1" applyProtection="1">
      <alignment horizontal="center"/>
    </xf>
    <xf numFmtId="0" fontId="25" fillId="4" borderId="4" xfId="0" applyFont="1" applyFill="1" applyBorder="1" applyAlignment="1" applyProtection="1">
      <alignment horizontal="center"/>
    </xf>
    <xf numFmtId="1" fontId="8" fillId="4" borderId="6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1" fontId="8" fillId="4" borderId="2" xfId="0" applyNumberFormat="1" applyFont="1" applyFill="1" applyBorder="1" applyAlignment="1" applyProtection="1">
      <alignment horizontal="center"/>
    </xf>
    <xf numFmtId="1" fontId="1" fillId="3" borderId="8" xfId="0" applyNumberFormat="1" applyFont="1" applyFill="1" applyBorder="1" applyAlignment="1" applyProtection="1">
      <alignment horizontal="center"/>
    </xf>
    <xf numFmtId="1" fontId="15" fillId="3" borderId="1" xfId="0" applyNumberFormat="1" applyFont="1" applyFill="1" applyBorder="1" applyAlignment="1" applyProtection="1">
      <alignment horizontal="center"/>
    </xf>
    <xf numFmtId="164" fontId="7" fillId="4" borderId="2" xfId="0" applyNumberFormat="1" applyFont="1" applyFill="1" applyBorder="1" applyAlignment="1" applyProtection="1">
      <alignment horizontal="center"/>
    </xf>
    <xf numFmtId="0" fontId="61" fillId="2" borderId="1" xfId="0" applyFont="1" applyFill="1" applyBorder="1" applyAlignment="1" applyProtection="1">
      <alignment horizontal="center"/>
      <protection locked="0"/>
    </xf>
    <xf numFmtId="0" fontId="0" fillId="8" borderId="0" xfId="0" applyFill="1"/>
    <xf numFmtId="1" fontId="8" fillId="8" borderId="2" xfId="0" applyNumberFormat="1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2" fontId="2" fillId="3" borderId="2" xfId="0" applyNumberFormat="1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/>
    </xf>
    <xf numFmtId="164" fontId="0" fillId="3" borderId="0" xfId="0" applyNumberFormat="1" applyFill="1" applyAlignment="1" applyProtection="1">
      <alignment horizontal="center"/>
    </xf>
    <xf numFmtId="1" fontId="2" fillId="7" borderId="0" xfId="0" applyNumberFormat="1" applyFont="1" applyFill="1" applyAlignment="1" applyProtection="1">
      <alignment horizontal="left"/>
    </xf>
    <xf numFmtId="0" fontId="62" fillId="8" borderId="0" xfId="0" applyFont="1" applyFill="1" applyProtection="1"/>
    <xf numFmtId="1" fontId="2" fillId="7" borderId="1" xfId="0" applyNumberFormat="1" applyFont="1" applyFill="1" applyBorder="1" applyAlignment="1" applyProtection="1">
      <alignment horizontal="center"/>
    </xf>
    <xf numFmtId="1" fontId="2" fillId="7" borderId="0" xfId="0" applyNumberFormat="1" applyFont="1" applyFill="1" applyAlignment="1" applyProtection="1">
      <alignment horizontal="right"/>
    </xf>
    <xf numFmtId="0" fontId="19" fillId="0" borderId="0" xfId="0" applyFont="1" applyFill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1" fontId="24" fillId="13" borderId="1" xfId="0" applyNumberFormat="1" applyFont="1" applyFill="1" applyBorder="1" applyAlignment="1" applyProtection="1">
      <alignment horizontal="center"/>
    </xf>
    <xf numFmtId="3" fontId="8" fillId="4" borderId="1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66" fontId="34" fillId="8" borderId="1" xfId="0" applyNumberFormat="1" applyFon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166" fontId="18" fillId="0" borderId="0" xfId="0" applyNumberFormat="1" applyFont="1" applyFill="1" applyBorder="1" applyAlignment="1" applyProtection="1">
      <alignment horizontal="center"/>
    </xf>
    <xf numFmtId="0" fontId="19" fillId="9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8" fillId="8" borderId="0" xfId="0" applyFont="1" applyFill="1" applyAlignment="1" applyProtection="1">
      <alignment horizontal="center"/>
    </xf>
    <xf numFmtId="1" fontId="0" fillId="7" borderId="0" xfId="0" applyNumberFormat="1" applyFill="1" applyAlignment="1" applyProtection="1">
      <alignment horizontal="center"/>
    </xf>
    <xf numFmtId="0" fontId="36" fillId="0" borderId="0" xfId="0" applyFont="1" applyProtection="1"/>
    <xf numFmtId="1" fontId="37" fillId="7" borderId="0" xfId="0" applyNumberFormat="1" applyFont="1" applyFill="1" applyAlignment="1" applyProtection="1">
      <alignment horizontal="center"/>
    </xf>
    <xf numFmtId="1" fontId="2" fillId="7" borderId="0" xfId="0" applyNumberFormat="1" applyFont="1" applyFill="1" applyAlignment="1" applyProtection="1">
      <alignment horizontal="center"/>
    </xf>
    <xf numFmtId="0" fontId="2" fillId="7" borderId="0" xfId="0" applyFont="1" applyFill="1" applyProtection="1"/>
    <xf numFmtId="1" fontId="35" fillId="7" borderId="0" xfId="0" applyNumberFormat="1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" fontId="8" fillId="6" borderId="0" xfId="0" applyNumberFormat="1" applyFont="1" applyFill="1" applyAlignment="1" applyProtection="1">
      <alignment horizontal="center"/>
    </xf>
    <xf numFmtId="1" fontId="8" fillId="8" borderId="0" xfId="0" applyNumberFormat="1" applyFont="1" applyFill="1" applyAlignment="1" applyProtection="1">
      <alignment horizontal="center"/>
    </xf>
    <xf numFmtId="0" fontId="63" fillId="0" borderId="0" xfId="0" applyFont="1"/>
    <xf numFmtId="1" fontId="7" fillId="9" borderId="1" xfId="0" applyNumberFormat="1" applyFont="1" applyFill="1" applyBorder="1" applyAlignment="1" applyProtection="1">
      <alignment horizontal="center"/>
    </xf>
    <xf numFmtId="166" fontId="41" fillId="4" borderId="1" xfId="0" applyNumberFormat="1" applyFont="1" applyFill="1" applyBorder="1" applyAlignment="1" applyProtection="1">
      <alignment horizontal="center"/>
    </xf>
    <xf numFmtId="0" fontId="2" fillId="7" borderId="0" xfId="0" applyFont="1" applyFill="1" applyAlignment="1" applyProtection="1">
      <alignment horizontal="right"/>
    </xf>
    <xf numFmtId="1" fontId="2" fillId="3" borderId="0" xfId="0" applyNumberFormat="1" applyFont="1" applyFill="1" applyProtection="1"/>
    <xf numFmtId="0" fontId="59" fillId="10" borderId="0" xfId="1" applyFont="1" applyFill="1" applyAlignment="1" applyProtection="1"/>
    <xf numFmtId="0" fontId="3" fillId="3" borderId="0" xfId="0" applyFont="1" applyFill="1" applyProtection="1"/>
    <xf numFmtId="0" fontId="0" fillId="7" borderId="1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25" fillId="4" borderId="0" xfId="0" applyFont="1" applyFill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center"/>
    </xf>
    <xf numFmtId="0" fontId="8" fillId="8" borderId="1" xfId="0" applyFont="1" applyFill="1" applyBorder="1" applyProtection="1"/>
    <xf numFmtId="2" fontId="0" fillId="7" borderId="1" xfId="0" applyNumberFormat="1" applyFill="1" applyBorder="1" applyAlignment="1" applyProtection="1">
      <alignment horizontal="center"/>
    </xf>
    <xf numFmtId="165" fontId="8" fillId="4" borderId="1" xfId="0" applyNumberFormat="1" applyFont="1" applyFill="1" applyBorder="1" applyAlignment="1" applyProtection="1">
      <alignment horizontal="center"/>
    </xf>
    <xf numFmtId="165" fontId="8" fillId="4" borderId="14" xfId="0" applyNumberFormat="1" applyFont="1" applyFill="1" applyBorder="1" applyAlignment="1" applyProtection="1">
      <alignment horizontal="center"/>
    </xf>
    <xf numFmtId="165" fontId="8" fillId="12" borderId="8" xfId="0" applyNumberFormat="1" applyFont="1" applyFill="1" applyBorder="1" applyAlignment="1" applyProtection="1">
      <alignment horizontal="center"/>
    </xf>
    <xf numFmtId="165" fontId="8" fillId="12" borderId="1" xfId="0" applyNumberFormat="1" applyFont="1" applyFill="1" applyBorder="1" applyAlignment="1" applyProtection="1">
      <alignment horizontal="center"/>
    </xf>
    <xf numFmtId="0" fontId="19" fillId="3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2" fontId="2" fillId="3" borderId="1" xfId="0" applyNumberFormat="1" applyFont="1" applyFill="1" applyBorder="1" applyAlignment="1" applyProtection="1">
      <alignment horizontal="center"/>
    </xf>
    <xf numFmtId="165" fontId="2" fillId="7" borderId="1" xfId="0" applyNumberFormat="1" applyFont="1" applyFill="1" applyBorder="1" applyAlignment="1" applyProtection="1">
      <alignment horizontal="center"/>
    </xf>
    <xf numFmtId="0" fontId="2" fillId="7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51" fillId="6" borderId="0" xfId="0" applyFont="1" applyFill="1" applyAlignment="1" applyProtection="1">
      <alignment horizontal="center"/>
    </xf>
    <xf numFmtId="0" fontId="56" fillId="14" borderId="0" xfId="0" applyFont="1" applyFill="1" applyAlignment="1" applyProtection="1">
      <alignment horizontal="right"/>
    </xf>
    <xf numFmtId="12" fontId="2" fillId="2" borderId="1" xfId="0" applyNumberFormat="1" applyFont="1" applyFill="1" applyBorder="1" applyAlignment="1" applyProtection="1">
      <alignment horizontal="center"/>
      <protection locked="0"/>
    </xf>
    <xf numFmtId="12" fontId="0" fillId="2" borderId="1" xfId="0" applyNumberFormat="1" applyFill="1" applyBorder="1" applyAlignment="1" applyProtection="1">
      <protection locked="0"/>
    </xf>
    <xf numFmtId="12" fontId="0" fillId="2" borderId="1" xfId="0" applyNumberFormat="1" applyFill="1" applyBorder="1" applyAlignment="1" applyProtection="1">
      <alignment horizontal="center"/>
      <protection locked="0"/>
    </xf>
    <xf numFmtId="13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4" fontId="11" fillId="3" borderId="1" xfId="0" applyNumberFormat="1" applyFont="1" applyFill="1" applyBorder="1" applyAlignment="1" applyProtection="1">
      <alignment horizontal="center"/>
    </xf>
    <xf numFmtId="0" fontId="61" fillId="2" borderId="0" xfId="0" applyFont="1" applyFill="1" applyAlignment="1" applyProtection="1">
      <alignment horizontal="left"/>
      <protection locked="0"/>
    </xf>
    <xf numFmtId="0" fontId="58" fillId="10" borderId="0" xfId="1" applyFill="1" applyAlignment="1" applyProtection="1"/>
    <xf numFmtId="0" fontId="19" fillId="10" borderId="0" xfId="0" applyFont="1" applyFill="1" applyAlignment="1" applyProtection="1">
      <alignment horizontal="left"/>
    </xf>
    <xf numFmtId="0" fontId="19" fillId="10" borderId="0" xfId="0" applyFont="1" applyFill="1" applyAlignment="1" applyProtection="1">
      <alignment horizontal="right"/>
    </xf>
    <xf numFmtId="1" fontId="19" fillId="10" borderId="0" xfId="0" applyNumberFormat="1" applyFont="1" applyFill="1" applyBorder="1" applyAlignment="1" applyProtection="1">
      <alignment horizontal="center"/>
    </xf>
    <xf numFmtId="0" fontId="61" fillId="10" borderId="0" xfId="0" applyFont="1" applyFill="1" applyBorder="1" applyAlignment="1" applyProtection="1">
      <alignment horizontal="center"/>
    </xf>
    <xf numFmtId="0" fontId="19" fillId="10" borderId="0" xfId="0" applyFont="1" applyFill="1" applyProtection="1"/>
    <xf numFmtId="0" fontId="8" fillId="10" borderId="0" xfId="0" applyFont="1" applyFill="1" applyProtection="1"/>
    <xf numFmtId="0" fontId="64" fillId="10" borderId="0" xfId="0" applyFont="1" applyFill="1" applyProtection="1"/>
    <xf numFmtId="0" fontId="65" fillId="10" borderId="0" xfId="1" applyFont="1" applyFill="1" applyAlignment="1" applyProtection="1"/>
    <xf numFmtId="0" fontId="61" fillId="10" borderId="0" xfId="0" applyFont="1" applyFill="1" applyProtection="1"/>
    <xf numFmtId="0" fontId="66" fillId="10" borderId="0" xfId="1" applyFont="1" applyFill="1" applyAlignment="1" applyProtection="1"/>
    <xf numFmtId="0" fontId="67" fillId="10" borderId="0" xfId="0" applyFont="1" applyFill="1" applyProtection="1"/>
    <xf numFmtId="0" fontId="68" fillId="10" borderId="0" xfId="0" applyFont="1" applyFill="1" applyProtection="1"/>
    <xf numFmtId="0" fontId="8" fillId="10" borderId="0" xfId="0" applyFont="1" applyFill="1" applyAlignment="1" applyProtection="1">
      <alignment horizontal="left"/>
    </xf>
    <xf numFmtId="0" fontId="19" fillId="10" borderId="0" xfId="0" applyFont="1" applyFill="1"/>
    <xf numFmtId="0" fontId="69" fillId="10" borderId="0" xfId="0" applyFont="1" applyFill="1" applyProtection="1"/>
    <xf numFmtId="0" fontId="59" fillId="10" borderId="0" xfId="1" applyFont="1" applyFill="1" applyAlignment="1" applyProtection="1">
      <alignment horizontal="left"/>
    </xf>
    <xf numFmtId="0" fontId="60" fillId="10" borderId="0" xfId="0" applyFont="1" applyFill="1" applyAlignment="1" applyProtection="1">
      <alignment horizontal="center"/>
    </xf>
    <xf numFmtId="0" fontId="19" fillId="10" borderId="0" xfId="0" applyFont="1" applyFill="1" applyAlignment="1" applyProtection="1">
      <alignment horizontal="center"/>
    </xf>
    <xf numFmtId="0" fontId="58" fillId="10" borderId="0" xfId="1" applyFill="1" applyAlignment="1" applyProtection="1">
      <alignment horizontal="center"/>
    </xf>
    <xf numFmtId="0" fontId="3" fillId="7" borderId="0" xfId="0" applyFont="1" applyFill="1" applyAlignment="1" applyProtection="1">
      <alignment horizontal="center"/>
    </xf>
    <xf numFmtId="0" fontId="5" fillId="6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0" fillId="3" borderId="1" xfId="0" applyNumberFormat="1" applyFill="1" applyBorder="1" applyAlignment="1" applyProtection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7" borderId="0" xfId="0" applyFont="1" applyFill="1" applyAlignment="1" applyProtection="1">
      <alignment horizontal="center"/>
    </xf>
    <xf numFmtId="0" fontId="1" fillId="7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58" fillId="0" borderId="0" xfId="1" applyAlignment="1" applyProtection="1">
      <alignment horizontal="center"/>
    </xf>
    <xf numFmtId="1" fontId="2" fillId="3" borderId="1" xfId="0" applyNumberFormat="1" applyFont="1" applyFill="1" applyBorder="1" applyAlignment="1" applyProtection="1">
      <alignment horizontal="center"/>
    </xf>
    <xf numFmtId="1" fontId="7" fillId="4" borderId="12" xfId="0" applyNumberFormat="1" applyFont="1" applyFill="1" applyBorder="1" applyAlignment="1" applyProtection="1">
      <alignment horizontal="center"/>
    </xf>
    <xf numFmtId="0" fontId="7" fillId="4" borderId="16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2" fontId="7" fillId="8" borderId="1" xfId="0" applyNumberFormat="1" applyFont="1" applyFill="1" applyBorder="1" applyAlignment="1" applyProtection="1">
      <alignment horizontal="center"/>
    </xf>
    <xf numFmtId="166" fontId="8" fillId="4" borderId="17" xfId="0" applyNumberFormat="1" applyFont="1" applyFill="1" applyBorder="1" applyAlignment="1" applyProtection="1">
      <alignment horizontal="center"/>
    </xf>
    <xf numFmtId="164" fontId="2" fillId="3" borderId="1" xfId="0" applyNumberFormat="1" applyFont="1" applyFill="1" applyBorder="1" applyAlignment="1" applyProtection="1">
      <alignment horizontal="center"/>
    </xf>
    <xf numFmtId="1" fontId="2" fillId="3" borderId="3" xfId="0" applyNumberFormat="1" applyFont="1" applyFill="1" applyBorder="1" applyAlignment="1" applyProtection="1">
      <alignment horizontal="center"/>
    </xf>
    <xf numFmtId="1" fontId="30" fillId="4" borderId="1" xfId="0" applyNumberFormat="1" applyFont="1" applyFill="1" applyBorder="1" applyAlignment="1" applyProtection="1">
      <alignment horizontal="center"/>
    </xf>
    <xf numFmtId="1" fontId="30" fillId="8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8" fillId="10" borderId="0" xfId="0" applyFont="1" applyFill="1" applyAlignment="1" applyProtection="1">
      <alignment horizontal="center"/>
    </xf>
    <xf numFmtId="0" fontId="22" fillId="2" borderId="0" xfId="0" applyFont="1" applyFill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0" fontId="7" fillId="10" borderId="12" xfId="0" applyFont="1" applyFill="1" applyBorder="1" applyAlignment="1" applyProtection="1">
      <alignment horizontal="center"/>
    </xf>
    <xf numFmtId="0" fontId="7" fillId="10" borderId="19" xfId="0" applyFont="1" applyFill="1" applyBorder="1" applyAlignment="1" applyProtection="1">
      <alignment horizontal="center"/>
    </xf>
    <xf numFmtId="0" fontId="7" fillId="10" borderId="16" xfId="0" applyFont="1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7" borderId="21" xfId="0" applyFill="1" applyBorder="1" applyAlignment="1" applyProtection="1">
      <alignment horizontal="center"/>
    </xf>
    <xf numFmtId="0" fontId="0" fillId="7" borderId="22" xfId="0" applyFill="1" applyBorder="1" applyAlignment="1" applyProtection="1">
      <alignment horizontal="center"/>
    </xf>
    <xf numFmtId="0" fontId="24" fillId="10" borderId="0" xfId="0" applyFont="1" applyFill="1" applyAlignment="1" applyProtection="1">
      <alignment horizontal="center"/>
    </xf>
    <xf numFmtId="0" fontId="24" fillId="10" borderId="23" xfId="0" applyFont="1" applyFill="1" applyBorder="1" applyAlignment="1" applyProtection="1">
      <alignment horizontal="center"/>
    </xf>
    <xf numFmtId="0" fontId="7" fillId="8" borderId="24" xfId="0" applyFont="1" applyFill="1" applyBorder="1" applyAlignment="1" applyProtection="1">
      <alignment horizontal="center"/>
    </xf>
    <xf numFmtId="0" fontId="7" fillId="8" borderId="17" xfId="0" applyFont="1" applyFill="1" applyBorder="1" applyAlignment="1" applyProtection="1">
      <alignment horizontal="center"/>
    </xf>
    <xf numFmtId="0" fontId="7" fillId="8" borderId="25" xfId="0" applyFont="1" applyFill="1" applyBorder="1" applyAlignment="1" applyProtection="1">
      <alignment horizontal="center"/>
    </xf>
    <xf numFmtId="0" fontId="3" fillId="7" borderId="23" xfId="0" applyFont="1" applyFill="1" applyBorder="1" applyAlignment="1" applyProtection="1">
      <alignment horizontal="center"/>
    </xf>
    <xf numFmtId="0" fontId="5" fillId="6" borderId="23" xfId="0" applyFont="1" applyFill="1" applyBorder="1" applyAlignment="1" applyProtection="1">
      <alignment horizontal="center"/>
    </xf>
    <xf numFmtId="0" fontId="24" fillId="8" borderId="0" xfId="0" applyFont="1" applyFill="1" applyAlignment="1" applyProtection="1">
      <alignment horizontal="center"/>
    </xf>
    <xf numFmtId="0" fontId="24" fillId="8" borderId="23" xfId="0" applyFont="1" applyFill="1" applyBorder="1" applyAlignment="1" applyProtection="1">
      <alignment horizontal="center"/>
    </xf>
    <xf numFmtId="0" fontId="39" fillId="2" borderId="26" xfId="0" applyFont="1" applyFill="1" applyBorder="1" applyAlignment="1" applyProtection="1">
      <alignment horizontal="center"/>
    </xf>
    <xf numFmtId="0" fontId="39" fillId="2" borderId="27" xfId="0" applyFont="1" applyFill="1" applyBorder="1" applyAlignment="1" applyProtection="1">
      <alignment horizontal="center"/>
    </xf>
    <xf numFmtId="0" fontId="39" fillId="2" borderId="28" xfId="0" applyFont="1" applyFill="1" applyBorder="1" applyAlignment="1" applyProtection="1">
      <alignment horizontal="center"/>
    </xf>
    <xf numFmtId="0" fontId="25" fillId="8" borderId="29" xfId="0" applyFont="1" applyFill="1" applyBorder="1" applyAlignment="1" applyProtection="1">
      <alignment horizontal="center"/>
    </xf>
    <xf numFmtId="0" fontId="25" fillId="8" borderId="0" xfId="0" applyFont="1" applyFill="1" applyBorder="1" applyAlignment="1" applyProtection="1">
      <alignment horizontal="center"/>
    </xf>
    <xf numFmtId="0" fontId="25" fillId="8" borderId="23" xfId="0" applyFont="1" applyFill="1" applyBorder="1" applyAlignment="1" applyProtection="1">
      <alignment horizontal="center"/>
    </xf>
    <xf numFmtId="0" fontId="25" fillId="8" borderId="12" xfId="0" applyFont="1" applyFill="1" applyBorder="1" applyAlignment="1" applyProtection="1">
      <alignment horizontal="center"/>
    </xf>
    <xf numFmtId="0" fontId="25" fillId="8" borderId="19" xfId="0" applyFont="1" applyFill="1" applyBorder="1" applyAlignment="1" applyProtection="1">
      <alignment horizontal="center"/>
    </xf>
    <xf numFmtId="0" fontId="25" fillId="8" borderId="16" xfId="0" applyFont="1" applyFill="1" applyBorder="1" applyAlignment="1" applyProtection="1">
      <alignment horizontal="center"/>
    </xf>
    <xf numFmtId="0" fontId="25" fillId="10" borderId="29" xfId="0" applyFont="1" applyFill="1" applyBorder="1" applyAlignment="1" applyProtection="1">
      <alignment horizontal="center"/>
    </xf>
    <xf numFmtId="0" fontId="25" fillId="10" borderId="0" xfId="0" applyFont="1" applyFill="1" applyBorder="1" applyAlignment="1" applyProtection="1">
      <alignment horizontal="center"/>
    </xf>
    <xf numFmtId="0" fontId="25" fillId="10" borderId="23" xfId="0" applyFont="1" applyFill="1" applyBorder="1" applyAlignment="1" applyProtection="1">
      <alignment horizontal="center"/>
    </xf>
    <xf numFmtId="166" fontId="7" fillId="4" borderId="17" xfId="0" applyNumberFormat="1" applyFont="1" applyFill="1" applyBorder="1" applyAlignment="1" applyProtection="1">
      <alignment horizontal="center"/>
    </xf>
    <xf numFmtId="0" fontId="27" fillId="5" borderId="0" xfId="0" applyFont="1" applyFill="1" applyAlignment="1" applyProtection="1">
      <alignment horizontal="center"/>
    </xf>
    <xf numFmtId="0" fontId="27" fillId="3" borderId="0" xfId="0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29" fillId="8" borderId="0" xfId="0" applyFont="1" applyFill="1" applyAlignment="1" applyProtection="1">
      <alignment horizontal="center"/>
    </xf>
    <xf numFmtId="0" fontId="29" fillId="4" borderId="0" xfId="0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28" fillId="8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31" fillId="4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28" fillId="9" borderId="0" xfId="0" applyFont="1" applyFill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0" fontId="39" fillId="2" borderId="0" xfId="0" applyFont="1" applyFill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7" borderId="0" xfId="0" applyFont="1" applyFill="1" applyAlignment="1" applyProtection="1">
      <alignment horizontal="center"/>
    </xf>
    <xf numFmtId="167" fontId="0" fillId="3" borderId="1" xfId="0" applyNumberFormat="1" applyFill="1" applyBorder="1" applyAlignment="1" applyProtection="1">
      <alignment horizontal="center"/>
    </xf>
    <xf numFmtId="0" fontId="25" fillId="10" borderId="1" xfId="0" applyFont="1" applyFill="1" applyBorder="1" applyAlignment="1" applyProtection="1">
      <alignment horizontal="center"/>
    </xf>
    <xf numFmtId="0" fontId="25" fillId="8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" fontId="2" fillId="3" borderId="13" xfId="0" applyNumberFormat="1" applyFont="1" applyFill="1" applyBorder="1" applyAlignment="1" applyProtection="1">
      <alignment horizontal="center"/>
    </xf>
    <xf numFmtId="1" fontId="2" fillId="3" borderId="15" xfId="0" applyNumberFormat="1" applyFont="1" applyFill="1" applyBorder="1" applyAlignment="1" applyProtection="1">
      <alignment horizontal="center"/>
    </xf>
    <xf numFmtId="0" fontId="25" fillId="10" borderId="13" xfId="0" applyFont="1" applyFill="1" applyBorder="1" applyAlignment="1" applyProtection="1">
      <alignment horizontal="center"/>
    </xf>
    <xf numFmtId="0" fontId="25" fillId="10" borderId="30" xfId="0" applyFont="1" applyFill="1" applyBorder="1" applyAlignment="1" applyProtection="1">
      <alignment horizontal="center"/>
    </xf>
    <xf numFmtId="0" fontId="25" fillId="10" borderId="15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8" borderId="1" xfId="0" applyFont="1" applyFill="1" applyBorder="1" applyAlignment="1" applyProtection="1">
      <alignment horizontal="center"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166" fontId="2" fillId="3" borderId="13" xfId="0" applyNumberFormat="1" applyFont="1" applyFill="1" applyBorder="1" applyAlignment="1" applyProtection="1">
      <alignment horizontal="center"/>
    </xf>
    <xf numFmtId="166" fontId="2" fillId="3" borderId="15" xfId="0" applyNumberFormat="1" applyFont="1" applyFill="1" applyBorder="1" applyAlignment="1" applyProtection="1">
      <alignment horizontal="center"/>
    </xf>
    <xf numFmtId="0" fontId="2" fillId="7" borderId="0" xfId="0" applyFont="1" applyFill="1" applyAlignment="1">
      <alignment horizontal="center"/>
    </xf>
    <xf numFmtId="0" fontId="3" fillId="7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49" fillId="5" borderId="1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/>
    </xf>
    <xf numFmtId="0" fontId="8" fillId="12" borderId="8" xfId="0" applyFont="1" applyFill="1" applyBorder="1" applyAlignment="1" applyProtection="1">
      <alignment horizontal="center"/>
    </xf>
    <xf numFmtId="0" fontId="8" fillId="12" borderId="1" xfId="0" applyFont="1" applyFill="1" applyBorder="1" applyAlignment="1" applyProtection="1">
      <alignment horizontal="center"/>
    </xf>
    <xf numFmtId="0" fontId="8" fillId="15" borderId="1" xfId="0" applyFont="1" applyFill="1" applyBorder="1" applyAlignment="1" applyProtection="1">
      <alignment horizontal="center"/>
    </xf>
    <xf numFmtId="0" fontId="8" fillId="14" borderId="1" xfId="0" applyFont="1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46" fillId="5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1" fontId="2" fillId="3" borderId="30" xfId="0" applyNumberFormat="1" applyFont="1" applyFill="1" applyBorder="1" applyAlignment="1" applyProtection="1">
      <alignment horizontal="center"/>
    </xf>
    <xf numFmtId="1" fontId="37" fillId="7" borderId="1" xfId="0" applyNumberFormat="1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8" fillId="8" borderId="0" xfId="0" applyFont="1" applyFill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48" fillId="16" borderId="0" xfId="0" applyFont="1" applyFill="1" applyAlignment="1" applyProtection="1">
      <alignment horizontal="center"/>
    </xf>
    <xf numFmtId="0" fontId="8" fillId="4" borderId="19" xfId="0" applyFont="1" applyFill="1" applyBorder="1" applyAlignment="1" applyProtection="1">
      <alignment horizontal="center"/>
    </xf>
    <xf numFmtId="0" fontId="8" fillId="4" borderId="13" xfId="0" applyFont="1" applyFill="1" applyBorder="1" applyAlignment="1" applyProtection="1">
      <alignment horizontal="center"/>
    </xf>
    <xf numFmtId="0" fontId="8" fillId="4" borderId="15" xfId="0" applyFont="1" applyFill="1" applyBorder="1" applyAlignment="1" applyProtection="1">
      <alignment horizontal="center"/>
    </xf>
    <xf numFmtId="0" fontId="8" fillId="4" borderId="0" xfId="0" applyFont="1" applyFill="1" applyAlignment="1" applyProtection="1">
      <alignment horizontal="right"/>
    </xf>
    <xf numFmtId="0" fontId="0" fillId="7" borderId="1" xfId="0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0" fillId="3" borderId="30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2" fillId="5" borderId="13" xfId="0" applyFont="1" applyFill="1" applyBorder="1" applyAlignment="1" applyProtection="1">
      <alignment horizontal="center"/>
    </xf>
    <xf numFmtId="0" fontId="0" fillId="5" borderId="30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25" fillId="4" borderId="1" xfId="0" applyFont="1" applyFill="1" applyBorder="1" applyAlignment="1" applyProtection="1">
      <alignment horizontal="center"/>
    </xf>
    <xf numFmtId="164" fontId="7" fillId="4" borderId="1" xfId="0" applyNumberFormat="1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1" fillId="8" borderId="1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/>
    </xf>
    <xf numFmtId="164" fontId="19" fillId="8" borderId="0" xfId="0" applyNumberFormat="1" applyFont="1" applyFill="1" applyAlignment="1" applyProtection="1">
      <alignment horizontal="center"/>
    </xf>
    <xf numFmtId="0" fontId="19" fillId="8" borderId="0" xfId="0" applyFont="1" applyFill="1" applyAlignment="1" applyProtection="1">
      <alignment horizontal="center"/>
    </xf>
    <xf numFmtId="0" fontId="37" fillId="7" borderId="1" xfId="0" applyFont="1" applyFill="1" applyBorder="1" applyAlignment="1" applyProtection="1">
      <alignment horizontal="center"/>
    </xf>
    <xf numFmtId="0" fontId="54" fillId="15" borderId="1" xfId="0" applyFont="1" applyFill="1" applyBorder="1" applyAlignment="1" applyProtection="1">
      <alignment horizontal="center"/>
    </xf>
    <xf numFmtId="164" fontId="37" fillId="7" borderId="1" xfId="0" applyNumberFormat="1" applyFont="1" applyFill="1" applyBorder="1" applyAlignment="1" applyProtection="1">
      <alignment horizontal="center"/>
    </xf>
    <xf numFmtId="0" fontId="30" fillId="4" borderId="1" xfId="0" applyFont="1" applyFill="1" applyBorder="1" applyAlignment="1" applyProtection="1">
      <alignment horizontal="center"/>
    </xf>
    <xf numFmtId="0" fontId="30" fillId="6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53" fillId="7" borderId="1" xfId="0" applyFont="1" applyFill="1" applyBorder="1" applyAlignment="1" applyProtection="1">
      <alignment horizontal="center"/>
    </xf>
    <xf numFmtId="0" fontId="37" fillId="3" borderId="1" xfId="0" applyFont="1" applyFill="1" applyBorder="1" applyAlignment="1" applyProtection="1">
      <alignment horizontal="center"/>
    </xf>
    <xf numFmtId="168" fontId="37" fillId="7" borderId="1" xfId="0" applyNumberFormat="1" applyFont="1" applyFill="1" applyBorder="1" applyAlignment="1" applyProtection="1">
      <alignment horizontal="center"/>
    </xf>
    <xf numFmtId="0" fontId="30" fillId="15" borderId="1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164" fontId="37" fillId="3" borderId="1" xfId="0" applyNumberFormat="1" applyFont="1" applyFill="1" applyBorder="1" applyAlignment="1" applyProtection="1">
      <alignment horizontal="center"/>
    </xf>
    <xf numFmtId="168" fontId="37" fillId="3" borderId="1" xfId="0" applyNumberFormat="1" applyFont="1" applyFill="1" applyBorder="1" applyAlignment="1" applyProtection="1">
      <alignment horizontal="center"/>
    </xf>
    <xf numFmtId="1" fontId="37" fillId="3" borderId="1" xfId="0" applyNumberFormat="1" applyFont="1" applyFill="1" applyBorder="1" applyAlignment="1" applyProtection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#'SAPATA#7'!A1"/><Relationship Id="rId18" Type="http://schemas.openxmlformats.org/officeDocument/2006/relationships/image" Target="../media/image9.jpeg"/><Relationship Id="rId3" Type="http://schemas.openxmlformats.org/officeDocument/2006/relationships/hyperlink" Target="#'FL#2'!A1"/><Relationship Id="rId21" Type="http://schemas.openxmlformats.org/officeDocument/2006/relationships/hyperlink" Target="#'PRES#11'!A1"/><Relationship Id="rId7" Type="http://schemas.openxmlformats.org/officeDocument/2006/relationships/hyperlink" Target="#'DESRCC#4'!A1"/><Relationship Id="rId12" Type="http://schemas.openxmlformats.org/officeDocument/2006/relationships/image" Target="../media/image6.jpeg"/><Relationship Id="rId17" Type="http://schemas.openxmlformats.org/officeDocument/2006/relationships/hyperlink" Target="#'REF#9'!A1"/><Relationship Id="rId2" Type="http://schemas.openxmlformats.org/officeDocument/2006/relationships/image" Target="../media/image1.jpeg"/><Relationship Id="rId16" Type="http://schemas.openxmlformats.org/officeDocument/2006/relationships/image" Target="../media/image8.jpeg"/><Relationship Id="rId20" Type="http://schemas.openxmlformats.org/officeDocument/2006/relationships/image" Target="../media/image10.jpeg"/><Relationship Id="rId1" Type="http://schemas.openxmlformats.org/officeDocument/2006/relationships/hyperlink" Target="#'RCC#1'!A1"/><Relationship Id="rId6" Type="http://schemas.openxmlformats.org/officeDocument/2006/relationships/image" Target="../media/image3.jpeg"/><Relationship Id="rId11" Type="http://schemas.openxmlformats.org/officeDocument/2006/relationships/hyperlink" Target="#'RCP#6'!A1"/><Relationship Id="rId5" Type="http://schemas.openxmlformats.org/officeDocument/2006/relationships/hyperlink" Target="#'RTT#3'!A1"/><Relationship Id="rId15" Type="http://schemas.openxmlformats.org/officeDocument/2006/relationships/hyperlink" Target="#'RPP#8'!A1"/><Relationship Id="rId10" Type="http://schemas.openxmlformats.org/officeDocument/2006/relationships/image" Target="../media/image5.jpeg"/><Relationship Id="rId19" Type="http://schemas.openxmlformats.org/officeDocument/2006/relationships/hyperlink" Target="#'TP#10'!A1"/><Relationship Id="rId4" Type="http://schemas.openxmlformats.org/officeDocument/2006/relationships/image" Target="../media/image2.jpeg"/><Relationship Id="rId9" Type="http://schemas.openxmlformats.org/officeDocument/2006/relationships/hyperlink" Target="#'DESRTT#5'!A1"/><Relationship Id="rId14" Type="http://schemas.openxmlformats.org/officeDocument/2006/relationships/image" Target="../media/image7.jpeg"/><Relationship Id="rId22" Type="http://schemas.openxmlformats.org/officeDocument/2006/relationships/hyperlink" Target="mailto:jsopnx@gmail.com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A INDICE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A INDICE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A INDICE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A INDICE'!A1"/><Relationship Id="rId2" Type="http://schemas.openxmlformats.org/officeDocument/2006/relationships/hyperlink" Target="#'DESRCC#4'!A1"/><Relationship Id="rId1" Type="http://schemas.openxmlformats.org/officeDocument/2006/relationships/image" Target="../media/image11.jpeg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A INDICE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 INDICE'!A1"/><Relationship Id="rId2" Type="http://schemas.openxmlformats.org/officeDocument/2006/relationships/hyperlink" Target="#'DESRTT#5'!A1"/><Relationship Id="rId1" Type="http://schemas.openxmlformats.org/officeDocument/2006/relationships/image" Target="../media/image11.jpeg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A INDICE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A INDICE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A INDICE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A INDICE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'A INDIC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</xdr:row>
      <xdr:rowOff>9525</xdr:rowOff>
    </xdr:from>
    <xdr:to>
      <xdr:col>3</xdr:col>
      <xdr:colOff>95250</xdr:colOff>
      <xdr:row>14</xdr:row>
      <xdr:rowOff>28575</xdr:rowOff>
    </xdr:to>
    <xdr:sp macro="" textlink="">
      <xdr:nvSpPr>
        <xdr:cNvPr id="12600" name="AutoShape 244" descr="TQI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23825" y="628650"/>
          <a:ext cx="1800225" cy="1800225"/>
        </a:xfrm>
        <a:prstGeom prst="roundRect">
          <a:avLst>
            <a:gd name="adj" fmla="val 16667"/>
          </a:avLst>
        </a:prstGeom>
        <a:blipFill dpi="0" rotWithShape="1">
          <a:blip xmlns:r="http://schemas.openxmlformats.org/officeDocument/2006/relationships" r:embed="rId2" cstate="print"/>
          <a:srcRect/>
          <a:stretch>
            <a:fillRect/>
          </a:stretch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123825</xdr:colOff>
      <xdr:row>3</xdr:row>
      <xdr:rowOff>0</xdr:rowOff>
    </xdr:from>
    <xdr:to>
      <xdr:col>6</xdr:col>
      <xdr:colOff>95250</xdr:colOff>
      <xdr:row>14</xdr:row>
      <xdr:rowOff>19050</xdr:rowOff>
    </xdr:to>
    <xdr:sp macro="" textlink="">
      <xdr:nvSpPr>
        <xdr:cNvPr id="12601" name="AutoShape 245" descr="TQ2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1952625" y="619125"/>
          <a:ext cx="1800225" cy="1800225"/>
        </a:xfrm>
        <a:prstGeom prst="roundRect">
          <a:avLst>
            <a:gd name="adj" fmla="val 16667"/>
          </a:avLst>
        </a:prstGeom>
        <a:blipFill dpi="0" rotWithShape="1">
          <a:blip xmlns:r="http://schemas.openxmlformats.org/officeDocument/2006/relationships" r:embed="rId4" cstate="print"/>
          <a:srcRect/>
          <a:stretch>
            <a:fillRect/>
          </a:stretch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114300</xdr:colOff>
      <xdr:row>3</xdr:row>
      <xdr:rowOff>0</xdr:rowOff>
    </xdr:from>
    <xdr:to>
      <xdr:col>9</xdr:col>
      <xdr:colOff>85725</xdr:colOff>
      <xdr:row>14</xdr:row>
      <xdr:rowOff>19050</xdr:rowOff>
    </xdr:to>
    <xdr:sp macro="" textlink="">
      <xdr:nvSpPr>
        <xdr:cNvPr id="12602" name="AutoShape 248" descr="TQ3">
          <a:hlinkClick xmlns:r="http://schemas.openxmlformats.org/officeDocument/2006/relationships" r:id="rId5"/>
        </xdr:cNvPr>
        <xdr:cNvSpPr>
          <a:spLocks noChangeArrowheads="1"/>
        </xdr:cNvSpPr>
      </xdr:nvSpPr>
      <xdr:spPr bwMode="auto">
        <a:xfrm>
          <a:off x="3771900" y="619125"/>
          <a:ext cx="1800225" cy="1800225"/>
        </a:xfrm>
        <a:prstGeom prst="roundRect">
          <a:avLst>
            <a:gd name="adj" fmla="val 16667"/>
          </a:avLst>
        </a:prstGeom>
        <a:blipFill dpi="0" rotWithShape="1">
          <a:blip xmlns:r="http://schemas.openxmlformats.org/officeDocument/2006/relationships" r:embed="rId6" cstate="print"/>
          <a:srcRect/>
          <a:stretch>
            <a:fillRect/>
          </a:stretch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3</xdr:row>
      <xdr:rowOff>9525</xdr:rowOff>
    </xdr:from>
    <xdr:to>
      <xdr:col>12</xdr:col>
      <xdr:colOff>95250</xdr:colOff>
      <xdr:row>14</xdr:row>
      <xdr:rowOff>28575</xdr:rowOff>
    </xdr:to>
    <xdr:sp macro="" textlink="">
      <xdr:nvSpPr>
        <xdr:cNvPr id="12603" name="AutoShape 258" descr="TQ4">
          <a:hlinkClick xmlns:r="http://schemas.openxmlformats.org/officeDocument/2006/relationships" r:id="rId7"/>
        </xdr:cNvPr>
        <xdr:cNvSpPr>
          <a:spLocks noChangeArrowheads="1"/>
        </xdr:cNvSpPr>
      </xdr:nvSpPr>
      <xdr:spPr bwMode="auto">
        <a:xfrm>
          <a:off x="5610225" y="628650"/>
          <a:ext cx="1800225" cy="1800225"/>
        </a:xfrm>
        <a:prstGeom prst="roundRect">
          <a:avLst>
            <a:gd name="adj" fmla="val 16667"/>
          </a:avLst>
        </a:prstGeom>
        <a:blipFill dpi="0" rotWithShape="1">
          <a:blip xmlns:r="http://schemas.openxmlformats.org/officeDocument/2006/relationships" r:embed="rId8" cstate="print"/>
          <a:srcRect/>
          <a:stretch>
            <a:fillRect/>
          </a:stretch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123825</xdr:colOff>
      <xdr:row>3</xdr:row>
      <xdr:rowOff>9525</xdr:rowOff>
    </xdr:from>
    <xdr:to>
      <xdr:col>15</xdr:col>
      <xdr:colOff>95250</xdr:colOff>
      <xdr:row>14</xdr:row>
      <xdr:rowOff>28575</xdr:rowOff>
    </xdr:to>
    <xdr:sp macro="" textlink="">
      <xdr:nvSpPr>
        <xdr:cNvPr id="12604" name="AutoShape 259" descr="TQ5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7439025" y="628650"/>
          <a:ext cx="1800225" cy="1800225"/>
        </a:xfrm>
        <a:prstGeom prst="roundRect">
          <a:avLst>
            <a:gd name="adj" fmla="val 16667"/>
          </a:avLst>
        </a:prstGeom>
        <a:blipFill dpi="0" rotWithShape="1">
          <a:blip xmlns:r="http://schemas.openxmlformats.org/officeDocument/2006/relationships" r:embed="rId10" cstate="print"/>
          <a:srcRect/>
          <a:stretch>
            <a:fillRect/>
          </a:stretch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142875</xdr:colOff>
      <xdr:row>14</xdr:row>
      <xdr:rowOff>152400</xdr:rowOff>
    </xdr:from>
    <xdr:to>
      <xdr:col>3</xdr:col>
      <xdr:colOff>114300</xdr:colOff>
      <xdr:row>26</xdr:row>
      <xdr:rowOff>9525</xdr:rowOff>
    </xdr:to>
    <xdr:sp macro="" textlink="">
      <xdr:nvSpPr>
        <xdr:cNvPr id="12605" name="AutoShape 261" descr="TQ6">
          <a:hlinkClick xmlns:r="http://schemas.openxmlformats.org/officeDocument/2006/relationships" r:id="rId11"/>
        </xdr:cNvPr>
        <xdr:cNvSpPr>
          <a:spLocks noChangeArrowheads="1"/>
        </xdr:cNvSpPr>
      </xdr:nvSpPr>
      <xdr:spPr bwMode="auto">
        <a:xfrm>
          <a:off x="142875" y="2552700"/>
          <a:ext cx="1800225" cy="1800225"/>
        </a:xfrm>
        <a:prstGeom prst="roundRect">
          <a:avLst>
            <a:gd name="adj" fmla="val 16667"/>
          </a:avLst>
        </a:prstGeom>
        <a:blipFill dpi="0" rotWithShape="1">
          <a:blip xmlns:r="http://schemas.openxmlformats.org/officeDocument/2006/relationships" r:embed="rId12" cstate="print"/>
          <a:srcRect/>
          <a:stretch>
            <a:fillRect/>
          </a:stretch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14</xdr:row>
      <xdr:rowOff>142875</xdr:rowOff>
    </xdr:from>
    <xdr:to>
      <xdr:col>6</xdr:col>
      <xdr:colOff>114300</xdr:colOff>
      <xdr:row>26</xdr:row>
      <xdr:rowOff>0</xdr:rowOff>
    </xdr:to>
    <xdr:sp macro="" textlink="">
      <xdr:nvSpPr>
        <xdr:cNvPr id="12606" name="AutoShape 262" descr="TQ7">
          <a:hlinkClick xmlns:r="http://schemas.openxmlformats.org/officeDocument/2006/relationships" r:id="rId13"/>
        </xdr:cNvPr>
        <xdr:cNvSpPr>
          <a:spLocks noChangeArrowheads="1"/>
        </xdr:cNvSpPr>
      </xdr:nvSpPr>
      <xdr:spPr bwMode="auto">
        <a:xfrm>
          <a:off x="1971675" y="2543175"/>
          <a:ext cx="1800225" cy="1800225"/>
        </a:xfrm>
        <a:prstGeom prst="roundRect">
          <a:avLst>
            <a:gd name="adj" fmla="val 16667"/>
          </a:avLst>
        </a:prstGeom>
        <a:blipFill dpi="0" rotWithShape="1">
          <a:blip xmlns:r="http://schemas.openxmlformats.org/officeDocument/2006/relationships" r:embed="rId14" cstate="print"/>
          <a:srcRect/>
          <a:stretch>
            <a:fillRect/>
          </a:stretch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133350</xdr:colOff>
      <xdr:row>14</xdr:row>
      <xdr:rowOff>142875</xdr:rowOff>
    </xdr:from>
    <xdr:to>
      <xdr:col>9</xdr:col>
      <xdr:colOff>104775</xdr:colOff>
      <xdr:row>26</xdr:row>
      <xdr:rowOff>0</xdr:rowOff>
    </xdr:to>
    <xdr:sp macro="" textlink="">
      <xdr:nvSpPr>
        <xdr:cNvPr id="12607" name="AutoShape 263" descr="TQ8">
          <a:hlinkClick xmlns:r="http://schemas.openxmlformats.org/officeDocument/2006/relationships" r:id="rId15"/>
        </xdr:cNvPr>
        <xdr:cNvSpPr>
          <a:spLocks noChangeArrowheads="1"/>
        </xdr:cNvSpPr>
      </xdr:nvSpPr>
      <xdr:spPr bwMode="auto">
        <a:xfrm>
          <a:off x="3790950" y="2543175"/>
          <a:ext cx="1800225" cy="1800225"/>
        </a:xfrm>
        <a:prstGeom prst="roundRect">
          <a:avLst>
            <a:gd name="adj" fmla="val 16667"/>
          </a:avLst>
        </a:prstGeom>
        <a:blipFill dpi="0" rotWithShape="1">
          <a:blip xmlns:r="http://schemas.openxmlformats.org/officeDocument/2006/relationships" r:embed="rId16" cstate="print"/>
          <a:srcRect/>
          <a:stretch>
            <a:fillRect/>
          </a:stretch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14</xdr:row>
      <xdr:rowOff>152400</xdr:rowOff>
    </xdr:from>
    <xdr:to>
      <xdr:col>12</xdr:col>
      <xdr:colOff>114300</xdr:colOff>
      <xdr:row>26</xdr:row>
      <xdr:rowOff>9525</xdr:rowOff>
    </xdr:to>
    <xdr:sp macro="" textlink="">
      <xdr:nvSpPr>
        <xdr:cNvPr id="12608" name="AutoShape 264" descr="TQ9">
          <a:hlinkClick xmlns:r="http://schemas.openxmlformats.org/officeDocument/2006/relationships" r:id="rId17"/>
        </xdr:cNvPr>
        <xdr:cNvSpPr>
          <a:spLocks noChangeArrowheads="1"/>
        </xdr:cNvSpPr>
      </xdr:nvSpPr>
      <xdr:spPr bwMode="auto">
        <a:xfrm>
          <a:off x="5629275" y="2552700"/>
          <a:ext cx="1800225" cy="1800225"/>
        </a:xfrm>
        <a:prstGeom prst="roundRect">
          <a:avLst>
            <a:gd name="adj" fmla="val 16667"/>
          </a:avLst>
        </a:prstGeom>
        <a:blipFill dpi="0" rotWithShape="1">
          <a:blip xmlns:r="http://schemas.openxmlformats.org/officeDocument/2006/relationships" r:embed="rId18" cstate="print"/>
          <a:srcRect/>
          <a:stretch>
            <a:fillRect/>
          </a:stretch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152400</xdr:colOff>
      <xdr:row>14</xdr:row>
      <xdr:rowOff>152400</xdr:rowOff>
    </xdr:from>
    <xdr:to>
      <xdr:col>15</xdr:col>
      <xdr:colOff>123825</xdr:colOff>
      <xdr:row>26</xdr:row>
      <xdr:rowOff>9525</xdr:rowOff>
    </xdr:to>
    <xdr:sp macro="" textlink="">
      <xdr:nvSpPr>
        <xdr:cNvPr id="12609" name="AutoShape 265" descr="TQ10">
          <a:hlinkClick xmlns:r="http://schemas.openxmlformats.org/officeDocument/2006/relationships" r:id="rId19"/>
        </xdr:cNvPr>
        <xdr:cNvSpPr>
          <a:spLocks noChangeArrowheads="1"/>
        </xdr:cNvSpPr>
      </xdr:nvSpPr>
      <xdr:spPr bwMode="auto">
        <a:xfrm>
          <a:off x="7467600" y="2552700"/>
          <a:ext cx="1800225" cy="1800225"/>
        </a:xfrm>
        <a:prstGeom prst="roundRect">
          <a:avLst>
            <a:gd name="adj" fmla="val 16667"/>
          </a:avLst>
        </a:prstGeom>
        <a:blipFill dpi="0" rotWithShape="1">
          <a:blip xmlns:r="http://schemas.openxmlformats.org/officeDocument/2006/relationships" r:embed="rId20" cstate="print"/>
          <a:srcRect/>
          <a:stretch>
            <a:fillRect/>
          </a:stretch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190500</xdr:colOff>
      <xdr:row>22</xdr:row>
      <xdr:rowOff>133350</xdr:rowOff>
    </xdr:from>
    <xdr:to>
      <xdr:col>15</xdr:col>
      <xdr:colOff>95250</xdr:colOff>
      <xdr:row>26</xdr:row>
      <xdr:rowOff>0</xdr:rowOff>
    </xdr:to>
    <xdr:sp macro="" textlink="">
      <xdr:nvSpPr>
        <xdr:cNvPr id="12610" name="Oval 266">
          <a:hlinkClick xmlns:r="http://schemas.openxmlformats.org/officeDocument/2006/relationships" r:id="rId21"/>
        </xdr:cNvPr>
        <xdr:cNvSpPr>
          <a:spLocks noChangeArrowheads="1"/>
        </xdr:cNvSpPr>
      </xdr:nvSpPr>
      <xdr:spPr bwMode="auto">
        <a:xfrm>
          <a:off x="8724900" y="3829050"/>
          <a:ext cx="514350" cy="514350"/>
        </a:xfrm>
        <a:prstGeom prst="ellipse">
          <a:avLst/>
        </a:prstGeom>
        <a:gradFill rotWithShape="1">
          <a:gsLst>
            <a:gs pos="0">
              <a:srgbClr val="FF8200"/>
            </a:gs>
            <a:gs pos="10001">
              <a:srgbClr val="FF0000"/>
            </a:gs>
            <a:gs pos="35001">
              <a:srgbClr val="BA0066"/>
            </a:gs>
            <a:gs pos="70000">
              <a:srgbClr val="66008F"/>
            </a:gs>
            <a:gs pos="100000">
              <a:srgbClr val="000082"/>
            </a:gs>
          </a:gsLst>
          <a:path path="shape">
            <a:fillToRect l="50000" t="50000" r="50000" b="50000"/>
          </a:path>
        </a:gradFill>
        <a:ln w="571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10</xdr:row>
      <xdr:rowOff>104775</xdr:rowOff>
    </xdr:from>
    <xdr:to>
      <xdr:col>3</xdr:col>
      <xdr:colOff>38100</xdr:colOff>
      <xdr:row>13</xdr:row>
      <xdr:rowOff>133350</xdr:rowOff>
    </xdr:to>
    <xdr:sp macro="" textlink="">
      <xdr:nvSpPr>
        <xdr:cNvPr id="12611" name="Oval 271">
          <a:hlinkClick xmlns:r="http://schemas.openxmlformats.org/officeDocument/2006/relationships" r:id="rId22"/>
        </xdr:cNvPr>
        <xdr:cNvSpPr>
          <a:spLocks noChangeArrowheads="1"/>
        </xdr:cNvSpPr>
      </xdr:nvSpPr>
      <xdr:spPr bwMode="auto">
        <a:xfrm>
          <a:off x="1352550" y="1857375"/>
          <a:ext cx="514350" cy="514350"/>
        </a:xfrm>
        <a:prstGeom prst="ellipse">
          <a:avLst/>
        </a:prstGeom>
        <a:gradFill rotWithShape="1">
          <a:gsLst>
            <a:gs pos="0">
              <a:srgbClr val="FF8200"/>
            </a:gs>
            <a:gs pos="10001">
              <a:srgbClr val="FF0000"/>
            </a:gs>
            <a:gs pos="35001">
              <a:srgbClr val="BA0066"/>
            </a:gs>
            <a:gs pos="70000">
              <a:srgbClr val="66008F"/>
            </a:gs>
            <a:gs pos="100000">
              <a:srgbClr val="000082"/>
            </a:gs>
          </a:gsLst>
          <a:path path="shape">
            <a:fillToRect l="50000" t="50000" r="50000" b="50000"/>
          </a:path>
        </a:gradFill>
        <a:ln w="571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19050</xdr:rowOff>
    </xdr:from>
    <xdr:to>
      <xdr:col>8</xdr:col>
      <xdr:colOff>28575</xdr:colOff>
      <xdr:row>5</xdr:row>
      <xdr:rowOff>114300</xdr:rowOff>
    </xdr:to>
    <xdr:grpSp>
      <xdr:nvGrpSpPr>
        <xdr:cNvPr id="9560" name="Group 1"/>
        <xdr:cNvGrpSpPr>
          <a:grpSpLocks/>
        </xdr:cNvGrpSpPr>
      </xdr:nvGrpSpPr>
      <xdr:grpSpPr bwMode="auto">
        <a:xfrm>
          <a:off x="1190625" y="19050"/>
          <a:ext cx="3981450" cy="904875"/>
          <a:chOff x="523" y="904"/>
          <a:chExt cx="418" cy="95"/>
        </a:xfrm>
      </xdr:grpSpPr>
      <xdr:sp macro="" textlink="">
        <xdr:nvSpPr>
          <xdr:cNvPr id="9218" name="Rectangle 2"/>
          <xdr:cNvSpPr>
            <a:spLocks noChangeArrowheads="1"/>
          </xdr:cNvSpPr>
        </xdr:nvSpPr>
        <xdr:spPr bwMode="auto">
          <a:xfrm>
            <a:off x="585" y="956"/>
            <a:ext cx="356" cy="27"/>
          </a:xfrm>
          <a:prstGeom prst="rect">
            <a:avLst/>
          </a:prstGeom>
          <a:solidFill>
            <a:srgbClr val="00FFFF"/>
          </a:solidFill>
          <a:ln w="9525">
            <a:solidFill>
              <a:srgbClr val="00FFFF"/>
            </a:solidFill>
            <a:miter lim="800000"/>
            <a:headEnd/>
            <a:tailEnd/>
          </a:ln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PENTEADO NETO</a:t>
            </a:r>
          </a:p>
        </xdr:txBody>
      </xdr:sp>
      <xdr:grpSp>
        <xdr:nvGrpSpPr>
          <xdr:cNvPr id="9618" name="Group 3"/>
          <xdr:cNvGrpSpPr>
            <a:grpSpLocks/>
          </xdr:cNvGrpSpPr>
        </xdr:nvGrpSpPr>
        <xdr:grpSpPr bwMode="auto">
          <a:xfrm>
            <a:off x="523" y="904"/>
            <a:ext cx="82" cy="95"/>
            <a:chOff x="283" y="476"/>
            <a:chExt cx="233" cy="271"/>
          </a:xfrm>
        </xdr:grpSpPr>
        <xdr:grpSp>
          <xdr:nvGrpSpPr>
            <xdr:cNvPr id="9619" name="Group 4"/>
            <xdr:cNvGrpSpPr>
              <a:grpSpLocks/>
            </xdr:cNvGrpSpPr>
          </xdr:nvGrpSpPr>
          <xdr:grpSpPr bwMode="auto">
            <a:xfrm>
              <a:off x="322" y="525"/>
              <a:ext cx="153" cy="179"/>
              <a:chOff x="80" y="120"/>
              <a:chExt cx="153" cy="179"/>
            </a:xfrm>
          </xdr:grpSpPr>
          <xdr:sp macro="" textlink="">
            <xdr:nvSpPr>
              <xdr:cNvPr id="9631" name="Rectangle 5"/>
              <xdr:cNvSpPr>
                <a:spLocks noChangeArrowheads="1"/>
              </xdr:cNvSpPr>
            </xdr:nvSpPr>
            <xdr:spPr bwMode="auto">
              <a:xfrm>
                <a:off x="131" y="120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FF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9632" name="Rectangle 6"/>
              <xdr:cNvSpPr>
                <a:spLocks noChangeArrowheads="1"/>
              </xdr:cNvSpPr>
            </xdr:nvSpPr>
            <xdr:spPr bwMode="auto">
              <a:xfrm>
                <a:off x="80" y="228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9633" name="Rectangle 7" descr="Vertical escura"/>
              <xdr:cNvSpPr>
                <a:spLocks noChangeArrowheads="1"/>
              </xdr:cNvSpPr>
            </xdr:nvSpPr>
            <xdr:spPr bwMode="auto">
              <a:xfrm>
                <a:off x="131" y="120"/>
                <a:ext cx="51" cy="179"/>
              </a:xfrm>
              <a:prstGeom prst="rect">
                <a:avLst/>
              </a:prstGeom>
              <a:pattFill prst="dkVert">
                <a:fgClr>
                  <a:srgbClr val="000000"/>
                </a:fgClr>
                <a:bgClr>
                  <a:srgbClr val="FFFFFF"/>
                </a:bgClr>
              </a:patt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9620" name="Group 8"/>
            <xdr:cNvGrpSpPr>
              <a:grpSpLocks/>
            </xdr:cNvGrpSpPr>
          </xdr:nvGrpSpPr>
          <xdr:grpSpPr bwMode="auto">
            <a:xfrm>
              <a:off x="283" y="476"/>
              <a:ext cx="233" cy="271"/>
              <a:chOff x="283" y="476"/>
              <a:chExt cx="233" cy="271"/>
            </a:xfrm>
          </xdr:grpSpPr>
          <xdr:grpSp>
            <xdr:nvGrpSpPr>
              <xdr:cNvPr id="9621" name="Group 9"/>
              <xdr:cNvGrpSpPr>
                <a:grpSpLocks/>
              </xdr:cNvGrpSpPr>
            </xdr:nvGrpSpPr>
            <xdr:grpSpPr bwMode="auto">
              <a:xfrm>
                <a:off x="337" y="524"/>
                <a:ext cx="179" cy="74"/>
                <a:chOff x="350" y="129"/>
                <a:chExt cx="179" cy="74"/>
              </a:xfrm>
            </xdr:grpSpPr>
            <xdr:sp macro="" textlink="">
              <xdr:nvSpPr>
                <xdr:cNvPr id="9629" name="Line 10"/>
                <xdr:cNvSpPr>
                  <a:spLocks noChangeShapeType="1"/>
                </xdr:cNvSpPr>
              </xdr:nvSpPr>
              <xdr:spPr bwMode="auto">
                <a:xfrm>
                  <a:off x="350" y="129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9630" name="Line 11"/>
                <xdr:cNvSpPr>
                  <a:spLocks noChangeShapeType="1"/>
                </xdr:cNvSpPr>
              </xdr:nvSpPr>
              <xdr:spPr bwMode="auto">
                <a:xfrm>
                  <a:off x="350" y="203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9622" name="Line 12"/>
              <xdr:cNvSpPr>
                <a:spLocks noChangeShapeType="1"/>
              </xdr:cNvSpPr>
            </xdr:nvSpPr>
            <xdr:spPr bwMode="auto">
              <a:xfrm rot="5400000">
                <a:off x="237" y="612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623" name="Line 13"/>
              <xdr:cNvSpPr>
                <a:spLocks noChangeShapeType="1"/>
              </xdr:cNvSpPr>
            </xdr:nvSpPr>
            <xdr:spPr bwMode="auto">
              <a:xfrm rot="5400000">
                <a:off x="288" y="611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624" name="Line 14"/>
              <xdr:cNvSpPr>
                <a:spLocks noChangeShapeType="1"/>
              </xdr:cNvSpPr>
            </xdr:nvSpPr>
            <xdr:spPr bwMode="auto">
              <a:xfrm>
                <a:off x="477" y="481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625" name="Line 15"/>
              <xdr:cNvSpPr>
                <a:spLocks noChangeShapeType="1"/>
              </xdr:cNvSpPr>
            </xdr:nvSpPr>
            <xdr:spPr bwMode="auto">
              <a:xfrm>
                <a:off x="323" y="603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grpSp>
            <xdr:nvGrpSpPr>
              <xdr:cNvPr id="9626" name="Group 16"/>
              <xdr:cNvGrpSpPr>
                <a:grpSpLocks/>
              </xdr:cNvGrpSpPr>
            </xdr:nvGrpSpPr>
            <xdr:grpSpPr bwMode="auto">
              <a:xfrm>
                <a:off x="283" y="631"/>
                <a:ext cx="180" cy="75"/>
                <a:chOff x="349" y="235"/>
                <a:chExt cx="180" cy="75"/>
              </a:xfrm>
            </xdr:grpSpPr>
            <xdr:sp macro="" textlink="">
              <xdr:nvSpPr>
                <xdr:cNvPr id="9627" name="Line 17"/>
                <xdr:cNvSpPr>
                  <a:spLocks noChangeShapeType="1"/>
                </xdr:cNvSpPr>
              </xdr:nvSpPr>
              <xdr:spPr bwMode="auto">
                <a:xfrm>
                  <a:off x="349" y="235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9628" name="Line 18"/>
                <xdr:cNvSpPr>
                  <a:spLocks noChangeShapeType="1"/>
                </xdr:cNvSpPr>
              </xdr:nvSpPr>
              <xdr:spPr bwMode="auto">
                <a:xfrm>
                  <a:off x="350" y="310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</xdr:grpSp>
    </xdr:grpSp>
    <xdr:clientData/>
  </xdr:twoCellAnchor>
  <xdr:twoCellAnchor>
    <xdr:from>
      <xdr:col>3</xdr:col>
      <xdr:colOff>161925</xdr:colOff>
      <xdr:row>18</xdr:row>
      <xdr:rowOff>85725</xdr:rowOff>
    </xdr:from>
    <xdr:to>
      <xdr:col>10</xdr:col>
      <xdr:colOff>561975</xdr:colOff>
      <xdr:row>50</xdr:row>
      <xdr:rowOff>85725</xdr:rowOff>
    </xdr:to>
    <xdr:grpSp>
      <xdr:nvGrpSpPr>
        <xdr:cNvPr id="9561" name="Group 120"/>
        <xdr:cNvGrpSpPr>
          <a:grpSpLocks/>
        </xdr:cNvGrpSpPr>
      </xdr:nvGrpSpPr>
      <xdr:grpSpPr bwMode="auto">
        <a:xfrm>
          <a:off x="2257425" y="3000375"/>
          <a:ext cx="4886325" cy="5210175"/>
          <a:chOff x="218" y="315"/>
          <a:chExt cx="513" cy="547"/>
        </a:xfrm>
      </xdr:grpSpPr>
      <xdr:grpSp>
        <xdr:nvGrpSpPr>
          <xdr:cNvPr id="9563" name="Group 112"/>
          <xdr:cNvGrpSpPr>
            <a:grpSpLocks/>
          </xdr:cNvGrpSpPr>
        </xdr:nvGrpSpPr>
        <xdr:grpSpPr bwMode="auto">
          <a:xfrm>
            <a:off x="218" y="315"/>
            <a:ext cx="513" cy="547"/>
            <a:chOff x="209" y="315"/>
            <a:chExt cx="490" cy="547"/>
          </a:xfrm>
        </xdr:grpSpPr>
        <xdr:grpSp>
          <xdr:nvGrpSpPr>
            <xdr:cNvPr id="9567" name="Group 110"/>
            <xdr:cNvGrpSpPr>
              <a:grpSpLocks/>
            </xdr:cNvGrpSpPr>
          </xdr:nvGrpSpPr>
          <xdr:grpSpPr bwMode="auto">
            <a:xfrm>
              <a:off x="209" y="315"/>
              <a:ext cx="490" cy="547"/>
              <a:chOff x="209" y="315"/>
              <a:chExt cx="490" cy="547"/>
            </a:xfrm>
          </xdr:grpSpPr>
          <xdr:grpSp>
            <xdr:nvGrpSpPr>
              <xdr:cNvPr id="9569" name="Group 109"/>
              <xdr:cNvGrpSpPr>
                <a:grpSpLocks/>
              </xdr:cNvGrpSpPr>
            </xdr:nvGrpSpPr>
            <xdr:grpSpPr bwMode="auto">
              <a:xfrm>
                <a:off x="482" y="401"/>
                <a:ext cx="115" cy="90"/>
                <a:chOff x="475" y="394"/>
                <a:chExt cx="115" cy="90"/>
              </a:xfrm>
            </xdr:grpSpPr>
            <xdr:sp macro="" textlink="">
              <xdr:nvSpPr>
                <xdr:cNvPr id="9605" name="Line 76"/>
                <xdr:cNvSpPr>
                  <a:spLocks noChangeShapeType="1"/>
                </xdr:cNvSpPr>
              </xdr:nvSpPr>
              <xdr:spPr bwMode="auto">
                <a:xfrm>
                  <a:off x="515" y="438"/>
                  <a:ext cx="75" cy="0"/>
                </a:xfrm>
                <a:prstGeom prst="line">
                  <a:avLst/>
                </a:prstGeom>
                <a:noFill/>
                <a:ln w="9525">
                  <a:solidFill>
                    <a:srgbClr val="FF0000"/>
                  </a:solidFill>
                  <a:round/>
                  <a:headEnd/>
                  <a:tailEnd/>
                </a:ln>
              </xdr:spPr>
            </xdr:sp>
            <xdr:grpSp>
              <xdr:nvGrpSpPr>
                <xdr:cNvPr id="9606" name="Group 84"/>
                <xdr:cNvGrpSpPr>
                  <a:grpSpLocks/>
                </xdr:cNvGrpSpPr>
              </xdr:nvGrpSpPr>
              <xdr:grpSpPr bwMode="auto">
                <a:xfrm>
                  <a:off x="475" y="394"/>
                  <a:ext cx="112" cy="90"/>
                  <a:chOff x="465" y="342"/>
                  <a:chExt cx="112" cy="90"/>
                </a:xfrm>
              </xdr:grpSpPr>
              <xdr:grpSp>
                <xdr:nvGrpSpPr>
                  <xdr:cNvPr id="9607" name="Group 73"/>
                  <xdr:cNvGrpSpPr>
                    <a:grpSpLocks/>
                  </xdr:cNvGrpSpPr>
                </xdr:nvGrpSpPr>
                <xdr:grpSpPr bwMode="auto">
                  <a:xfrm>
                    <a:off x="465" y="342"/>
                    <a:ext cx="59" cy="44"/>
                    <a:chOff x="409" y="378"/>
                    <a:chExt cx="154" cy="117"/>
                  </a:xfrm>
                </xdr:grpSpPr>
                <xdr:sp macro="" textlink="">
                  <xdr:nvSpPr>
                    <xdr:cNvPr id="9615" name="Rectangle 67" descr="Diagonal para cima larga"/>
                    <xdr:cNvSpPr>
                      <a:spLocks noChangeArrowheads="1"/>
                    </xdr:cNvSpPr>
                  </xdr:nvSpPr>
                  <xdr:spPr bwMode="auto">
                    <a:xfrm>
                      <a:off x="471" y="410"/>
                      <a:ext cx="36" cy="85"/>
                    </a:xfrm>
                    <a:prstGeom prst="rect">
                      <a:avLst/>
                    </a:prstGeom>
                    <a:pattFill prst="wdUpDiag">
                      <a:fgClr>
                        <a:srgbClr val="FF9900"/>
                      </a:fgClr>
                      <a:bgClr>
                        <a:srgbClr val="FFFFFF"/>
                      </a:bgClr>
                    </a:patt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9616" name="Rectangle 71" descr="Diagonal para cima larga"/>
                    <xdr:cNvSpPr>
                      <a:spLocks noChangeArrowheads="1"/>
                    </xdr:cNvSpPr>
                  </xdr:nvSpPr>
                  <xdr:spPr bwMode="auto">
                    <a:xfrm>
                      <a:off x="409" y="378"/>
                      <a:ext cx="154" cy="32"/>
                    </a:xfrm>
                    <a:prstGeom prst="rect">
                      <a:avLst/>
                    </a:prstGeom>
                    <a:pattFill prst="wdUpDiag">
                      <a:fgClr>
                        <a:srgbClr val="0000FF"/>
                      </a:fgClr>
                      <a:bgClr>
                        <a:srgbClr val="FFFFFF"/>
                      </a:bgClr>
                    </a:pattFill>
                    <a:ln w="9525">
                      <a:solidFill>
                        <a:srgbClr val="0000FF"/>
                      </a:solidFill>
                      <a:miter lim="800000"/>
                      <a:headEnd/>
                      <a:tailEnd/>
                    </a:ln>
                  </xdr:spPr>
                </xdr:sp>
              </xdr:grpSp>
              <xdr:sp macro="" textlink="">
                <xdr:nvSpPr>
                  <xdr:cNvPr id="9608" name="Line 74"/>
                  <xdr:cNvSpPr>
                    <a:spLocks noChangeShapeType="1"/>
                  </xdr:cNvSpPr>
                </xdr:nvSpPr>
                <xdr:spPr bwMode="auto">
                  <a:xfrm>
                    <a:off x="529" y="343"/>
                    <a:ext cx="4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FF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9609" name="Line 75"/>
                  <xdr:cNvSpPr>
                    <a:spLocks noChangeShapeType="1"/>
                  </xdr:cNvSpPr>
                </xdr:nvSpPr>
                <xdr:spPr bwMode="auto">
                  <a:xfrm>
                    <a:off x="528" y="353"/>
                    <a:ext cx="48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FF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9610" name="Line 77"/>
                  <xdr:cNvSpPr>
                    <a:spLocks noChangeShapeType="1"/>
                  </xdr:cNvSpPr>
                </xdr:nvSpPr>
                <xdr:spPr bwMode="auto">
                  <a:xfrm>
                    <a:off x="563" y="342"/>
                    <a:ext cx="0" cy="9"/>
                  </a:xfrm>
                  <a:prstGeom prst="line">
                    <a:avLst/>
                  </a:prstGeom>
                  <a:noFill/>
                  <a:ln w="9525">
                    <a:solidFill>
                      <a:srgbClr val="FF0000"/>
                    </a:solidFill>
                    <a:round/>
                    <a:headEnd type="oval" w="med" len="med"/>
                    <a:tailEnd type="oval" w="med" len="med"/>
                  </a:ln>
                </xdr:spPr>
              </xdr:sp>
              <xdr:sp macro="" textlink="">
                <xdr:nvSpPr>
                  <xdr:cNvPr id="9611" name="Line 78"/>
                  <xdr:cNvSpPr>
                    <a:spLocks noChangeShapeType="1"/>
                  </xdr:cNvSpPr>
                </xdr:nvSpPr>
                <xdr:spPr bwMode="auto">
                  <a:xfrm>
                    <a:off x="563" y="355"/>
                    <a:ext cx="0" cy="30"/>
                  </a:xfrm>
                  <a:prstGeom prst="line">
                    <a:avLst/>
                  </a:prstGeom>
                  <a:noFill/>
                  <a:ln w="9525">
                    <a:solidFill>
                      <a:srgbClr val="FF0000"/>
                    </a:solidFill>
                    <a:round/>
                    <a:headEnd type="oval" w="med" len="med"/>
                    <a:tailEnd type="oval" w="med" len="med"/>
                  </a:ln>
                </xdr:spPr>
              </xdr:sp>
              <xdr:sp macro="" textlink="">
                <xdr:nvSpPr>
                  <xdr:cNvPr id="9612" name="Line 80"/>
                  <xdr:cNvSpPr>
                    <a:spLocks noChangeShapeType="1"/>
                  </xdr:cNvSpPr>
                </xdr:nvSpPr>
                <xdr:spPr bwMode="auto">
                  <a:xfrm>
                    <a:off x="503" y="388"/>
                    <a:ext cx="0" cy="44"/>
                  </a:xfrm>
                  <a:prstGeom prst="line">
                    <a:avLst/>
                  </a:prstGeom>
                  <a:noFill/>
                  <a:ln w="9525">
                    <a:solidFill>
                      <a:srgbClr val="FF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9613" name="Line 81"/>
                  <xdr:cNvSpPr>
                    <a:spLocks noChangeShapeType="1"/>
                  </xdr:cNvSpPr>
                </xdr:nvSpPr>
                <xdr:spPr bwMode="auto">
                  <a:xfrm>
                    <a:off x="489" y="387"/>
                    <a:ext cx="0" cy="44"/>
                  </a:xfrm>
                  <a:prstGeom prst="line">
                    <a:avLst/>
                  </a:prstGeom>
                  <a:noFill/>
                  <a:ln w="9525">
                    <a:solidFill>
                      <a:srgbClr val="FF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9614" name="Line 82"/>
                  <xdr:cNvSpPr>
                    <a:spLocks noChangeShapeType="1"/>
                  </xdr:cNvSpPr>
                </xdr:nvSpPr>
                <xdr:spPr bwMode="auto">
                  <a:xfrm>
                    <a:off x="490" y="426"/>
                    <a:ext cx="12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FF0000"/>
                    </a:solidFill>
                    <a:round/>
                    <a:headEnd type="oval" w="med" len="med"/>
                    <a:tailEnd type="oval" w="med" len="med"/>
                  </a:ln>
                </xdr:spPr>
              </xdr:sp>
            </xdr:grpSp>
          </xdr:grpSp>
          <xdr:grpSp>
            <xdr:nvGrpSpPr>
              <xdr:cNvPr id="9570" name="Group 108"/>
              <xdr:cNvGrpSpPr>
                <a:grpSpLocks/>
              </xdr:cNvGrpSpPr>
            </xdr:nvGrpSpPr>
            <xdr:grpSpPr bwMode="auto">
              <a:xfrm>
                <a:off x="209" y="315"/>
                <a:ext cx="490" cy="547"/>
                <a:chOff x="209" y="315"/>
                <a:chExt cx="490" cy="547"/>
              </a:xfrm>
            </xdr:grpSpPr>
            <xdr:grpSp>
              <xdr:nvGrpSpPr>
                <xdr:cNvPr id="9571" name="Group 83"/>
                <xdr:cNvGrpSpPr>
                  <a:grpSpLocks/>
                </xdr:cNvGrpSpPr>
              </xdr:nvGrpSpPr>
              <xdr:grpSpPr bwMode="auto">
                <a:xfrm>
                  <a:off x="209" y="315"/>
                  <a:ext cx="253" cy="547"/>
                  <a:chOff x="209" y="315"/>
                  <a:chExt cx="253" cy="545"/>
                </a:xfrm>
              </xdr:grpSpPr>
              <xdr:grpSp>
                <xdr:nvGrpSpPr>
                  <xdr:cNvPr id="9587" name="Group 44"/>
                  <xdr:cNvGrpSpPr>
                    <a:grpSpLocks/>
                  </xdr:cNvGrpSpPr>
                </xdr:nvGrpSpPr>
                <xdr:grpSpPr bwMode="auto">
                  <a:xfrm>
                    <a:off x="209" y="315"/>
                    <a:ext cx="171" cy="171"/>
                    <a:chOff x="117" y="259"/>
                    <a:chExt cx="162" cy="161"/>
                  </a:xfrm>
                </xdr:grpSpPr>
                <xdr:sp macro="" textlink="">
                  <xdr:nvSpPr>
                    <xdr:cNvPr id="9601" name="Oval 40"/>
                    <xdr:cNvSpPr>
                      <a:spLocks noChangeArrowheads="1"/>
                    </xdr:cNvSpPr>
                  </xdr:nvSpPr>
                  <xdr:spPr bwMode="auto">
                    <a:xfrm>
                      <a:off x="118" y="259"/>
                      <a:ext cx="161" cy="161"/>
                    </a:xfrm>
                    <a:prstGeom prst="ellipse">
                      <a:avLst/>
                    </a:prstGeom>
                    <a:gradFill rotWithShape="0">
                      <a:gsLst>
                        <a:gs pos="0">
                          <a:srgbClr val="3366FF"/>
                        </a:gs>
                        <a:gs pos="100000">
                          <a:srgbClr val="254AB9"/>
                        </a:gs>
                      </a:gsLst>
                      <a:path path="shape">
                        <a:fillToRect l="50000" t="50000" r="50000" b="50000"/>
                      </a:path>
                    </a:gradFill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9602" name="Rectangle 41"/>
                    <xdr:cNvSpPr>
                      <a:spLocks noChangeArrowheads="1"/>
                    </xdr:cNvSpPr>
                  </xdr:nvSpPr>
                  <xdr:spPr bwMode="auto">
                    <a:xfrm>
                      <a:off x="117" y="335"/>
                      <a:ext cx="162" cy="8"/>
                    </a:xfrm>
                    <a:prstGeom prst="rect">
                      <a:avLst/>
                    </a:prstGeom>
                    <a:solidFill>
                      <a:srgbClr val="FF9900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9603" name="Rectangle 42"/>
                    <xdr:cNvSpPr>
                      <a:spLocks noChangeArrowheads="1"/>
                    </xdr:cNvSpPr>
                  </xdr:nvSpPr>
                  <xdr:spPr bwMode="auto">
                    <a:xfrm>
                      <a:off x="194" y="344"/>
                      <a:ext cx="8" cy="76"/>
                    </a:xfrm>
                    <a:prstGeom prst="rect">
                      <a:avLst/>
                    </a:prstGeom>
                    <a:solidFill>
                      <a:srgbClr val="FF9900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9604" name="Rectangle 43"/>
                    <xdr:cNvSpPr>
                      <a:spLocks noChangeArrowheads="1"/>
                    </xdr:cNvSpPr>
                  </xdr:nvSpPr>
                  <xdr:spPr bwMode="auto">
                    <a:xfrm>
                      <a:off x="194" y="259"/>
                      <a:ext cx="8" cy="76"/>
                    </a:xfrm>
                    <a:prstGeom prst="rect">
                      <a:avLst/>
                    </a:prstGeom>
                    <a:solidFill>
                      <a:srgbClr val="FF9900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</xdr:grpSp>
              <xdr:grpSp>
                <xdr:nvGrpSpPr>
                  <xdr:cNvPr id="9588" name="Group 63"/>
                  <xdr:cNvGrpSpPr>
                    <a:grpSpLocks/>
                  </xdr:cNvGrpSpPr>
                </xdr:nvGrpSpPr>
                <xdr:grpSpPr bwMode="auto">
                  <a:xfrm>
                    <a:off x="209" y="605"/>
                    <a:ext cx="253" cy="255"/>
                    <a:chOff x="336" y="276"/>
                    <a:chExt cx="253" cy="255"/>
                  </a:xfrm>
                </xdr:grpSpPr>
                <xdr:grpSp>
                  <xdr:nvGrpSpPr>
                    <xdr:cNvPr id="9589" name="Group 59"/>
                    <xdr:cNvGrpSpPr>
                      <a:grpSpLocks/>
                    </xdr:cNvGrpSpPr>
                  </xdr:nvGrpSpPr>
                  <xdr:grpSpPr bwMode="auto">
                    <a:xfrm>
                      <a:off x="336" y="276"/>
                      <a:ext cx="171" cy="255"/>
                      <a:chOff x="336" y="276"/>
                      <a:chExt cx="171" cy="255"/>
                    </a:xfrm>
                  </xdr:grpSpPr>
                  <xdr:sp macro="" textlink="">
                    <xdr:nvSpPr>
                      <xdr:cNvPr id="9593" name="Oval 46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336" y="276"/>
                        <a:ext cx="171" cy="171"/>
                      </a:xfrm>
                      <a:prstGeom prst="ellipse">
                        <a:avLst/>
                      </a:prstGeom>
                      <a:gradFill rotWithShape="0">
                        <a:gsLst>
                          <a:gs pos="0">
                            <a:srgbClr val="3366FF"/>
                          </a:gs>
                          <a:gs pos="100000">
                            <a:srgbClr val="254AB9"/>
                          </a:gs>
                        </a:gsLst>
                        <a:path path="shape">
                          <a:fillToRect l="50000" t="50000" r="50000" b="50000"/>
                        </a:path>
                      </a:gradFill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</xdr:spPr>
                  </xdr:sp>
                  <xdr:sp macro="" textlink="">
                    <xdr:nvSpPr>
                      <xdr:cNvPr id="9594" name="Rectangle 47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342" y="335"/>
                        <a:ext cx="161" cy="8"/>
                      </a:xfrm>
                      <a:prstGeom prst="rect">
                        <a:avLst/>
                      </a:prstGeom>
                      <a:solidFill>
                        <a:srgbClr val="FF9900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</xdr:sp>
                  <xdr:sp macro="" textlink="">
                    <xdr:nvSpPr>
                      <xdr:cNvPr id="9595" name="Rectangle 50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342" y="385"/>
                        <a:ext cx="161" cy="8"/>
                      </a:xfrm>
                      <a:prstGeom prst="rect">
                        <a:avLst/>
                      </a:prstGeom>
                      <a:solidFill>
                        <a:srgbClr val="FF9900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</xdr:sp>
                  <xdr:sp macro="" textlink="">
                    <xdr:nvSpPr>
                      <xdr:cNvPr id="9596" name="Rectangle 48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391" y="281"/>
                        <a:ext cx="8" cy="161"/>
                      </a:xfrm>
                      <a:prstGeom prst="rect">
                        <a:avLst/>
                      </a:prstGeom>
                      <a:solidFill>
                        <a:srgbClr val="FF9900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</xdr:sp>
                  <xdr:sp macro="" textlink="">
                    <xdr:nvSpPr>
                      <xdr:cNvPr id="9597" name="Rectangle 49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447" y="282"/>
                        <a:ext cx="8" cy="161"/>
                      </a:xfrm>
                      <a:prstGeom prst="rect">
                        <a:avLst/>
                      </a:prstGeom>
                      <a:solidFill>
                        <a:srgbClr val="FF9900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</xdr:sp>
                  <xdr:sp macro="" textlink="">
                    <xdr:nvSpPr>
                      <xdr:cNvPr id="9598" name="Line 55"/>
                      <xdr:cNvSpPr>
                        <a:spLocks noChangeShapeType="1"/>
                      </xdr:cNvSpPr>
                    </xdr:nvSpPr>
                    <xdr:spPr bwMode="auto">
                      <a:xfrm>
                        <a:off x="395" y="446"/>
                        <a:ext cx="0" cy="85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FF0000"/>
                        </a:solidFill>
                        <a:round/>
                        <a:headEnd/>
                        <a:tailEnd/>
                      </a:ln>
                    </xdr:spPr>
                  </xdr:sp>
                  <xdr:sp macro="" textlink="">
                    <xdr:nvSpPr>
                      <xdr:cNvPr id="9599" name="Line 56"/>
                      <xdr:cNvSpPr>
                        <a:spLocks noChangeShapeType="1"/>
                      </xdr:cNvSpPr>
                    </xdr:nvSpPr>
                    <xdr:spPr bwMode="auto">
                      <a:xfrm>
                        <a:off x="450" y="446"/>
                        <a:ext cx="0" cy="85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FF0000"/>
                        </a:solidFill>
                        <a:round/>
                        <a:headEnd/>
                        <a:tailEnd/>
                      </a:ln>
                    </xdr:spPr>
                  </xdr:sp>
                  <xdr:sp macro="" textlink="">
                    <xdr:nvSpPr>
                      <xdr:cNvPr id="9600" name="Line 57"/>
                      <xdr:cNvSpPr>
                        <a:spLocks noChangeShapeType="1"/>
                      </xdr:cNvSpPr>
                    </xdr:nvSpPr>
                    <xdr:spPr bwMode="auto">
                      <a:xfrm>
                        <a:off x="395" y="520"/>
                        <a:ext cx="56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FF0000"/>
                        </a:solidFill>
                        <a:round/>
                        <a:headEnd type="triangle" w="med" len="med"/>
                        <a:tailEnd type="triangle" w="med" len="med"/>
                      </a:ln>
                    </xdr:spPr>
                  </xdr:sp>
                </xdr:grpSp>
                <xdr:sp macro="" textlink="">
                  <xdr:nvSpPr>
                    <xdr:cNvPr id="9590" name="Line 60"/>
                    <xdr:cNvSpPr>
                      <a:spLocks noChangeShapeType="1"/>
                    </xdr:cNvSpPr>
                  </xdr:nvSpPr>
                  <xdr:spPr bwMode="auto">
                    <a:xfrm>
                      <a:off x="498" y="337"/>
                      <a:ext cx="90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9591" name="Line 61"/>
                    <xdr:cNvSpPr>
                      <a:spLocks noChangeShapeType="1"/>
                    </xdr:cNvSpPr>
                  </xdr:nvSpPr>
                  <xdr:spPr bwMode="auto">
                    <a:xfrm>
                      <a:off x="506" y="389"/>
                      <a:ext cx="83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9592" name="Line 62"/>
                    <xdr:cNvSpPr>
                      <a:spLocks noChangeShapeType="1"/>
                    </xdr:cNvSpPr>
                  </xdr:nvSpPr>
                  <xdr:spPr bwMode="auto">
                    <a:xfrm>
                      <a:off x="578" y="336"/>
                      <a:ext cx="0" cy="53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 type="triangle" w="med" len="med"/>
                      <a:tailEnd type="triangle" w="med" len="med"/>
                    </a:ln>
                  </xdr:spPr>
                </xdr:sp>
              </xdr:grpSp>
            </xdr:grpSp>
            <xdr:grpSp>
              <xdr:nvGrpSpPr>
                <xdr:cNvPr id="9572" name="Group 107"/>
                <xdr:cNvGrpSpPr>
                  <a:grpSpLocks/>
                </xdr:cNvGrpSpPr>
              </xdr:nvGrpSpPr>
              <xdr:grpSpPr bwMode="auto">
                <a:xfrm>
                  <a:off x="533" y="667"/>
                  <a:ext cx="166" cy="90"/>
                  <a:chOff x="532" y="619"/>
                  <a:chExt cx="166" cy="90"/>
                </a:xfrm>
              </xdr:grpSpPr>
              <xdr:grpSp>
                <xdr:nvGrpSpPr>
                  <xdr:cNvPr id="9573" name="Group 85"/>
                  <xdr:cNvGrpSpPr>
                    <a:grpSpLocks/>
                  </xdr:cNvGrpSpPr>
                </xdr:nvGrpSpPr>
                <xdr:grpSpPr bwMode="auto">
                  <a:xfrm>
                    <a:off x="586" y="619"/>
                    <a:ext cx="112" cy="90"/>
                    <a:chOff x="465" y="342"/>
                    <a:chExt cx="112" cy="90"/>
                  </a:xfrm>
                </xdr:grpSpPr>
                <xdr:grpSp>
                  <xdr:nvGrpSpPr>
                    <xdr:cNvPr id="9577" name="Group 86"/>
                    <xdr:cNvGrpSpPr>
                      <a:grpSpLocks/>
                    </xdr:cNvGrpSpPr>
                  </xdr:nvGrpSpPr>
                  <xdr:grpSpPr bwMode="auto">
                    <a:xfrm>
                      <a:off x="465" y="342"/>
                      <a:ext cx="59" cy="44"/>
                      <a:chOff x="409" y="378"/>
                      <a:chExt cx="154" cy="117"/>
                    </a:xfrm>
                  </xdr:grpSpPr>
                  <xdr:sp macro="" textlink="">
                    <xdr:nvSpPr>
                      <xdr:cNvPr id="9585" name="Rectangle 87" descr="Diagonal para cima larga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471" y="410"/>
                        <a:ext cx="36" cy="85"/>
                      </a:xfrm>
                      <a:prstGeom prst="rect">
                        <a:avLst/>
                      </a:prstGeom>
                      <a:pattFill prst="wdUpDiag">
                        <a:fgClr>
                          <a:srgbClr val="FF9900"/>
                        </a:fgClr>
                        <a:bgClr>
                          <a:srgbClr val="FFFFFF"/>
                        </a:bgClr>
                      </a:patt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</xdr:sp>
                  <xdr:sp macro="" textlink="">
                    <xdr:nvSpPr>
                      <xdr:cNvPr id="9586" name="Rectangle 88" descr="Diagonal para cima larga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409" y="378"/>
                        <a:ext cx="154" cy="32"/>
                      </a:xfrm>
                      <a:prstGeom prst="rect">
                        <a:avLst/>
                      </a:prstGeom>
                      <a:pattFill prst="wdUpDiag">
                        <a:fgClr>
                          <a:srgbClr val="0000FF"/>
                        </a:fgClr>
                        <a:bgClr>
                          <a:srgbClr val="FFFFFF"/>
                        </a:bgClr>
                      </a:pattFill>
                      <a:ln w="9525">
                        <a:solidFill>
                          <a:srgbClr val="0000FF"/>
                        </a:solidFill>
                        <a:miter lim="800000"/>
                        <a:headEnd/>
                        <a:tailEnd/>
                      </a:ln>
                    </xdr:spPr>
                  </xdr:sp>
                </xdr:grpSp>
                <xdr:sp macro="" textlink="">
                  <xdr:nvSpPr>
                    <xdr:cNvPr id="9578" name="Line 89"/>
                    <xdr:cNvSpPr>
                      <a:spLocks noChangeShapeType="1"/>
                    </xdr:cNvSpPr>
                  </xdr:nvSpPr>
                  <xdr:spPr bwMode="auto">
                    <a:xfrm>
                      <a:off x="529" y="343"/>
                      <a:ext cx="48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9579" name="Line 90"/>
                    <xdr:cNvSpPr>
                      <a:spLocks noChangeShapeType="1"/>
                    </xdr:cNvSpPr>
                  </xdr:nvSpPr>
                  <xdr:spPr bwMode="auto">
                    <a:xfrm>
                      <a:off x="528" y="353"/>
                      <a:ext cx="48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9580" name="Line 91"/>
                    <xdr:cNvSpPr>
                      <a:spLocks noChangeShapeType="1"/>
                    </xdr:cNvSpPr>
                  </xdr:nvSpPr>
                  <xdr:spPr bwMode="auto">
                    <a:xfrm>
                      <a:off x="563" y="342"/>
                      <a:ext cx="0" cy="9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 type="oval" w="med" len="med"/>
                      <a:tailEnd type="oval" w="med" len="med"/>
                    </a:ln>
                  </xdr:spPr>
                </xdr:sp>
                <xdr:sp macro="" textlink="">
                  <xdr:nvSpPr>
                    <xdr:cNvPr id="9581" name="Line 92"/>
                    <xdr:cNvSpPr>
                      <a:spLocks noChangeShapeType="1"/>
                    </xdr:cNvSpPr>
                  </xdr:nvSpPr>
                  <xdr:spPr bwMode="auto">
                    <a:xfrm>
                      <a:off x="563" y="355"/>
                      <a:ext cx="0" cy="3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 type="oval" w="med" len="med"/>
                      <a:tailEnd type="oval" w="med" len="med"/>
                    </a:ln>
                  </xdr:spPr>
                </xdr:sp>
                <xdr:sp macro="" textlink="">
                  <xdr:nvSpPr>
                    <xdr:cNvPr id="9582" name="Line 93"/>
                    <xdr:cNvSpPr>
                      <a:spLocks noChangeShapeType="1"/>
                    </xdr:cNvSpPr>
                  </xdr:nvSpPr>
                  <xdr:spPr bwMode="auto">
                    <a:xfrm>
                      <a:off x="503" y="388"/>
                      <a:ext cx="0" cy="44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9583" name="Line 94"/>
                    <xdr:cNvSpPr>
                      <a:spLocks noChangeShapeType="1"/>
                    </xdr:cNvSpPr>
                  </xdr:nvSpPr>
                  <xdr:spPr bwMode="auto">
                    <a:xfrm>
                      <a:off x="489" y="387"/>
                      <a:ext cx="0" cy="44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9584" name="Line 95"/>
                    <xdr:cNvSpPr>
                      <a:spLocks noChangeShapeType="1"/>
                    </xdr:cNvSpPr>
                  </xdr:nvSpPr>
                  <xdr:spPr bwMode="auto">
                    <a:xfrm>
                      <a:off x="490" y="426"/>
                      <a:ext cx="12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 type="oval" w="med" len="med"/>
                      <a:tailEnd type="oval" w="med" len="med"/>
                    </a:ln>
                  </xdr:spPr>
                </xdr:sp>
              </xdr:grpSp>
              <xdr:grpSp>
                <xdr:nvGrpSpPr>
                  <xdr:cNvPr id="9574" name="Group 97"/>
                  <xdr:cNvGrpSpPr>
                    <a:grpSpLocks/>
                  </xdr:cNvGrpSpPr>
                </xdr:nvGrpSpPr>
                <xdr:grpSpPr bwMode="auto">
                  <a:xfrm flipH="1">
                    <a:off x="532" y="619"/>
                    <a:ext cx="59" cy="44"/>
                    <a:chOff x="409" y="378"/>
                    <a:chExt cx="154" cy="117"/>
                  </a:xfrm>
                </xdr:grpSpPr>
                <xdr:sp macro="" textlink="">
                  <xdr:nvSpPr>
                    <xdr:cNvPr id="9575" name="Rectangle 98" descr="Diagonal para cima larga"/>
                    <xdr:cNvSpPr>
                      <a:spLocks noChangeArrowheads="1"/>
                    </xdr:cNvSpPr>
                  </xdr:nvSpPr>
                  <xdr:spPr bwMode="auto">
                    <a:xfrm>
                      <a:off x="471" y="410"/>
                      <a:ext cx="36" cy="85"/>
                    </a:xfrm>
                    <a:prstGeom prst="rect">
                      <a:avLst/>
                    </a:prstGeom>
                    <a:pattFill prst="wdUpDiag">
                      <a:fgClr>
                        <a:srgbClr val="FF9900"/>
                      </a:fgClr>
                      <a:bgClr>
                        <a:srgbClr val="FFFFFF"/>
                      </a:bgClr>
                    </a:patt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9576" name="Rectangle 99" descr="Diagonal para cima larga"/>
                    <xdr:cNvSpPr>
                      <a:spLocks noChangeArrowheads="1"/>
                    </xdr:cNvSpPr>
                  </xdr:nvSpPr>
                  <xdr:spPr bwMode="auto">
                    <a:xfrm>
                      <a:off x="409" y="378"/>
                      <a:ext cx="154" cy="32"/>
                    </a:xfrm>
                    <a:prstGeom prst="rect">
                      <a:avLst/>
                    </a:prstGeom>
                    <a:pattFill prst="wdUpDiag">
                      <a:fgClr>
                        <a:srgbClr val="0000FF"/>
                      </a:fgClr>
                      <a:bgClr>
                        <a:srgbClr val="FFFFFF"/>
                      </a:bgClr>
                    </a:pattFill>
                    <a:ln w="9525">
                      <a:solidFill>
                        <a:srgbClr val="0000FF"/>
                      </a:solidFill>
                      <a:miter lim="800000"/>
                      <a:headEnd/>
                      <a:tailEnd/>
                    </a:ln>
                  </xdr:spPr>
                </xdr:sp>
              </xdr:grpSp>
            </xdr:grpSp>
          </xdr:grpSp>
        </xdr:grpSp>
        <xdr:sp macro="" textlink="">
          <xdr:nvSpPr>
            <xdr:cNvPr id="9568" name="Line 111"/>
            <xdr:cNvSpPr>
              <a:spLocks noChangeShapeType="1"/>
            </xdr:cNvSpPr>
          </xdr:nvSpPr>
          <xdr:spPr bwMode="auto">
            <a:xfrm>
              <a:off x="626" y="711"/>
              <a:ext cx="72" cy="0"/>
            </a:xfrm>
            <a:prstGeom prst="line">
              <a:avLst/>
            </a:prstGeom>
            <a:noFill/>
            <a:ln w="9525">
              <a:solidFill>
                <a:srgbClr val="FF0000"/>
              </a:solidFill>
              <a:round/>
              <a:headEnd/>
              <a:tailEnd/>
            </a:ln>
          </xdr:spPr>
        </xdr:sp>
      </xdr:grpSp>
      <xdr:sp macro="" textlink="">
        <xdr:nvSpPr>
          <xdr:cNvPr id="9564" name="Line 116"/>
          <xdr:cNvSpPr>
            <a:spLocks noChangeShapeType="1"/>
          </xdr:cNvSpPr>
        </xdr:nvSpPr>
        <xdr:spPr bwMode="auto">
          <a:xfrm flipV="1">
            <a:off x="221" y="553"/>
            <a:ext cx="0" cy="116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565" name="Line 117"/>
          <xdr:cNvSpPr>
            <a:spLocks noChangeShapeType="1"/>
          </xdr:cNvSpPr>
        </xdr:nvSpPr>
        <xdr:spPr bwMode="auto">
          <a:xfrm flipV="1">
            <a:off x="394" y="555"/>
            <a:ext cx="0" cy="116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566" name="Line 119"/>
          <xdr:cNvSpPr>
            <a:spLocks noChangeShapeType="1"/>
          </xdr:cNvSpPr>
        </xdr:nvSpPr>
        <xdr:spPr bwMode="auto">
          <a:xfrm>
            <a:off x="221" y="569"/>
            <a:ext cx="173" cy="0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 type="triangle" w="med" len="med"/>
            <a:tailEnd type="triangle" w="med" len="med"/>
          </a:ln>
        </xdr:spPr>
      </xdr:sp>
    </xdr:grpSp>
    <xdr:clientData/>
  </xdr:twoCellAnchor>
  <xdr:twoCellAnchor>
    <xdr:from>
      <xdr:col>11</xdr:col>
      <xdr:colOff>47625</xdr:colOff>
      <xdr:row>4</xdr:row>
      <xdr:rowOff>114300</xdr:rowOff>
    </xdr:from>
    <xdr:to>
      <xdr:col>11</xdr:col>
      <xdr:colOff>523875</xdr:colOff>
      <xdr:row>7</xdr:row>
      <xdr:rowOff>104775</xdr:rowOff>
    </xdr:to>
    <xdr:sp macro="" textlink="">
      <xdr:nvSpPr>
        <xdr:cNvPr id="9562" name="Oval 121" descr="TQ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239000" y="762000"/>
          <a:ext cx="476250" cy="476250"/>
        </a:xfrm>
        <a:prstGeom prst="ellipse">
          <a:avLst/>
        </a:prstGeom>
        <a:blipFill dpi="0" rotWithShape="1">
          <a:blip xmlns:r="http://schemas.openxmlformats.org/officeDocument/2006/relationships" r:embed="rId2" cstate="print"/>
          <a:srcRect/>
          <a:stretch>
            <a:fillRect/>
          </a:stretch>
        </a:blipFill>
        <a:ln w="571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19050</xdr:rowOff>
    </xdr:from>
    <xdr:to>
      <xdr:col>8</xdr:col>
      <xdr:colOff>28575</xdr:colOff>
      <xdr:row>5</xdr:row>
      <xdr:rowOff>114300</xdr:rowOff>
    </xdr:to>
    <xdr:grpSp>
      <xdr:nvGrpSpPr>
        <xdr:cNvPr id="10708" name="Group 137"/>
        <xdr:cNvGrpSpPr>
          <a:grpSpLocks/>
        </xdr:cNvGrpSpPr>
      </xdr:nvGrpSpPr>
      <xdr:grpSpPr bwMode="auto">
        <a:xfrm>
          <a:off x="923925" y="19050"/>
          <a:ext cx="3981450" cy="904875"/>
          <a:chOff x="523" y="904"/>
          <a:chExt cx="418" cy="95"/>
        </a:xfrm>
      </xdr:grpSpPr>
      <xdr:sp macro="" textlink="">
        <xdr:nvSpPr>
          <xdr:cNvPr id="10378" name="Rectangle 138"/>
          <xdr:cNvSpPr>
            <a:spLocks noChangeArrowheads="1"/>
          </xdr:cNvSpPr>
        </xdr:nvSpPr>
        <xdr:spPr bwMode="auto">
          <a:xfrm>
            <a:off x="585" y="956"/>
            <a:ext cx="356" cy="27"/>
          </a:xfrm>
          <a:prstGeom prst="rect">
            <a:avLst/>
          </a:prstGeom>
          <a:solidFill>
            <a:srgbClr val="00FFFF"/>
          </a:solidFill>
          <a:ln w="9525">
            <a:solidFill>
              <a:srgbClr val="00FFFF"/>
            </a:solidFill>
            <a:miter lim="800000"/>
            <a:headEnd/>
            <a:tailEnd/>
          </a:ln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PENTEADO NETO</a:t>
            </a:r>
          </a:p>
        </xdr:txBody>
      </xdr:sp>
      <xdr:grpSp>
        <xdr:nvGrpSpPr>
          <xdr:cNvPr id="10768" name="Group 139"/>
          <xdr:cNvGrpSpPr>
            <a:grpSpLocks/>
          </xdr:cNvGrpSpPr>
        </xdr:nvGrpSpPr>
        <xdr:grpSpPr bwMode="auto">
          <a:xfrm>
            <a:off x="523" y="904"/>
            <a:ext cx="82" cy="95"/>
            <a:chOff x="283" y="476"/>
            <a:chExt cx="233" cy="271"/>
          </a:xfrm>
        </xdr:grpSpPr>
        <xdr:grpSp>
          <xdr:nvGrpSpPr>
            <xdr:cNvPr id="10769" name="Group 140"/>
            <xdr:cNvGrpSpPr>
              <a:grpSpLocks/>
            </xdr:cNvGrpSpPr>
          </xdr:nvGrpSpPr>
          <xdr:grpSpPr bwMode="auto">
            <a:xfrm>
              <a:off x="322" y="525"/>
              <a:ext cx="153" cy="179"/>
              <a:chOff x="80" y="120"/>
              <a:chExt cx="153" cy="179"/>
            </a:xfrm>
          </xdr:grpSpPr>
          <xdr:sp macro="" textlink="">
            <xdr:nvSpPr>
              <xdr:cNvPr id="10781" name="Rectangle 141"/>
              <xdr:cNvSpPr>
                <a:spLocks noChangeArrowheads="1"/>
              </xdr:cNvSpPr>
            </xdr:nvSpPr>
            <xdr:spPr bwMode="auto">
              <a:xfrm>
                <a:off x="131" y="120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FF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782" name="Rectangle 142"/>
              <xdr:cNvSpPr>
                <a:spLocks noChangeArrowheads="1"/>
              </xdr:cNvSpPr>
            </xdr:nvSpPr>
            <xdr:spPr bwMode="auto">
              <a:xfrm>
                <a:off x="80" y="228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783" name="Rectangle 143" descr="Vertical escura"/>
              <xdr:cNvSpPr>
                <a:spLocks noChangeArrowheads="1"/>
              </xdr:cNvSpPr>
            </xdr:nvSpPr>
            <xdr:spPr bwMode="auto">
              <a:xfrm>
                <a:off x="131" y="120"/>
                <a:ext cx="51" cy="179"/>
              </a:xfrm>
              <a:prstGeom prst="rect">
                <a:avLst/>
              </a:prstGeom>
              <a:pattFill prst="dkVert">
                <a:fgClr>
                  <a:srgbClr val="000000"/>
                </a:fgClr>
                <a:bgClr>
                  <a:srgbClr val="FFFFFF"/>
                </a:bgClr>
              </a:patt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10770" name="Group 144"/>
            <xdr:cNvGrpSpPr>
              <a:grpSpLocks/>
            </xdr:cNvGrpSpPr>
          </xdr:nvGrpSpPr>
          <xdr:grpSpPr bwMode="auto">
            <a:xfrm>
              <a:off x="283" y="476"/>
              <a:ext cx="233" cy="271"/>
              <a:chOff x="283" y="476"/>
              <a:chExt cx="233" cy="271"/>
            </a:xfrm>
          </xdr:grpSpPr>
          <xdr:grpSp>
            <xdr:nvGrpSpPr>
              <xdr:cNvPr id="10771" name="Group 145"/>
              <xdr:cNvGrpSpPr>
                <a:grpSpLocks/>
              </xdr:cNvGrpSpPr>
            </xdr:nvGrpSpPr>
            <xdr:grpSpPr bwMode="auto">
              <a:xfrm>
                <a:off x="337" y="524"/>
                <a:ext cx="179" cy="74"/>
                <a:chOff x="350" y="129"/>
                <a:chExt cx="179" cy="74"/>
              </a:xfrm>
            </xdr:grpSpPr>
            <xdr:sp macro="" textlink="">
              <xdr:nvSpPr>
                <xdr:cNvPr id="10779" name="Line 146"/>
                <xdr:cNvSpPr>
                  <a:spLocks noChangeShapeType="1"/>
                </xdr:cNvSpPr>
              </xdr:nvSpPr>
              <xdr:spPr bwMode="auto">
                <a:xfrm>
                  <a:off x="350" y="129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0780" name="Line 147"/>
                <xdr:cNvSpPr>
                  <a:spLocks noChangeShapeType="1"/>
                </xdr:cNvSpPr>
              </xdr:nvSpPr>
              <xdr:spPr bwMode="auto">
                <a:xfrm>
                  <a:off x="350" y="203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10772" name="Line 148"/>
              <xdr:cNvSpPr>
                <a:spLocks noChangeShapeType="1"/>
              </xdr:cNvSpPr>
            </xdr:nvSpPr>
            <xdr:spPr bwMode="auto">
              <a:xfrm rot="5400000">
                <a:off x="237" y="612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73" name="Line 149"/>
              <xdr:cNvSpPr>
                <a:spLocks noChangeShapeType="1"/>
              </xdr:cNvSpPr>
            </xdr:nvSpPr>
            <xdr:spPr bwMode="auto">
              <a:xfrm rot="5400000">
                <a:off x="288" y="611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74" name="Line 150"/>
              <xdr:cNvSpPr>
                <a:spLocks noChangeShapeType="1"/>
              </xdr:cNvSpPr>
            </xdr:nvSpPr>
            <xdr:spPr bwMode="auto">
              <a:xfrm>
                <a:off x="477" y="481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75" name="Line 151"/>
              <xdr:cNvSpPr>
                <a:spLocks noChangeShapeType="1"/>
              </xdr:cNvSpPr>
            </xdr:nvSpPr>
            <xdr:spPr bwMode="auto">
              <a:xfrm>
                <a:off x="323" y="603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grpSp>
            <xdr:nvGrpSpPr>
              <xdr:cNvPr id="10776" name="Group 152"/>
              <xdr:cNvGrpSpPr>
                <a:grpSpLocks/>
              </xdr:cNvGrpSpPr>
            </xdr:nvGrpSpPr>
            <xdr:grpSpPr bwMode="auto">
              <a:xfrm>
                <a:off x="283" y="631"/>
                <a:ext cx="180" cy="75"/>
                <a:chOff x="349" y="235"/>
                <a:chExt cx="180" cy="75"/>
              </a:xfrm>
            </xdr:grpSpPr>
            <xdr:sp macro="" textlink="">
              <xdr:nvSpPr>
                <xdr:cNvPr id="10777" name="Line 153"/>
                <xdr:cNvSpPr>
                  <a:spLocks noChangeShapeType="1"/>
                </xdr:cNvSpPr>
              </xdr:nvSpPr>
              <xdr:spPr bwMode="auto">
                <a:xfrm>
                  <a:off x="349" y="235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0778" name="Line 154"/>
                <xdr:cNvSpPr>
                  <a:spLocks noChangeShapeType="1"/>
                </xdr:cNvSpPr>
              </xdr:nvSpPr>
              <xdr:spPr bwMode="auto">
                <a:xfrm>
                  <a:off x="350" y="310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</xdr:grpSp>
    </xdr:grpSp>
    <xdr:clientData/>
  </xdr:twoCellAnchor>
  <xdr:twoCellAnchor>
    <xdr:from>
      <xdr:col>4</xdr:col>
      <xdr:colOff>19050</xdr:colOff>
      <xdr:row>34</xdr:row>
      <xdr:rowOff>95250</xdr:rowOff>
    </xdr:from>
    <xdr:to>
      <xdr:col>8</xdr:col>
      <xdr:colOff>590550</xdr:colOff>
      <xdr:row>40</xdr:row>
      <xdr:rowOff>57150</xdr:rowOff>
    </xdr:to>
    <xdr:grpSp>
      <xdr:nvGrpSpPr>
        <xdr:cNvPr id="10709" name="Group 188"/>
        <xdr:cNvGrpSpPr>
          <a:grpSpLocks/>
        </xdr:cNvGrpSpPr>
      </xdr:nvGrpSpPr>
      <xdr:grpSpPr bwMode="auto">
        <a:xfrm>
          <a:off x="2457450" y="5676900"/>
          <a:ext cx="3009900" cy="933450"/>
          <a:chOff x="273" y="594"/>
          <a:chExt cx="316" cy="98"/>
        </a:xfrm>
      </xdr:grpSpPr>
      <xdr:grpSp>
        <xdr:nvGrpSpPr>
          <xdr:cNvPr id="10758" name="Group 185"/>
          <xdr:cNvGrpSpPr>
            <a:grpSpLocks/>
          </xdr:cNvGrpSpPr>
        </xdr:nvGrpSpPr>
        <xdr:grpSpPr bwMode="auto">
          <a:xfrm>
            <a:off x="273" y="619"/>
            <a:ext cx="316" cy="73"/>
            <a:chOff x="273" y="619"/>
            <a:chExt cx="316" cy="73"/>
          </a:xfrm>
        </xdr:grpSpPr>
        <xdr:grpSp>
          <xdr:nvGrpSpPr>
            <xdr:cNvPr id="10761" name="Group 179"/>
            <xdr:cNvGrpSpPr>
              <a:grpSpLocks/>
            </xdr:cNvGrpSpPr>
          </xdr:nvGrpSpPr>
          <xdr:grpSpPr bwMode="auto">
            <a:xfrm>
              <a:off x="273" y="619"/>
              <a:ext cx="260" cy="73"/>
              <a:chOff x="222" y="263"/>
              <a:chExt cx="260" cy="73"/>
            </a:xfrm>
          </xdr:grpSpPr>
          <xdr:sp macro="" textlink="">
            <xdr:nvSpPr>
              <xdr:cNvPr id="10765" name="Rectangle 180"/>
              <xdr:cNvSpPr>
                <a:spLocks noChangeArrowheads="1"/>
              </xdr:cNvSpPr>
            </xdr:nvSpPr>
            <xdr:spPr bwMode="auto">
              <a:xfrm>
                <a:off x="222" y="263"/>
                <a:ext cx="260" cy="73"/>
              </a:xfrm>
              <a:prstGeom prst="rect">
                <a:avLst/>
              </a:prstGeom>
              <a:solidFill>
                <a:srgbClr val="00CCFF"/>
              </a:solidFill>
              <a:ln w="9525">
                <a:solidFill>
                  <a:srgbClr val="FF66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766" name="Rectangle 181"/>
              <xdr:cNvSpPr>
                <a:spLocks noChangeArrowheads="1"/>
              </xdr:cNvSpPr>
            </xdr:nvSpPr>
            <xdr:spPr bwMode="auto">
              <a:xfrm>
                <a:off x="222" y="271"/>
                <a:ext cx="260" cy="57"/>
              </a:xfrm>
              <a:prstGeom prst="rect">
                <a:avLst/>
              </a:prstGeom>
              <a:gradFill rotWithShape="0">
                <a:gsLst>
                  <a:gs pos="0">
                    <a:srgbClr val="3366FF"/>
                  </a:gs>
                  <a:gs pos="50000">
                    <a:srgbClr val="FFFFFF"/>
                  </a:gs>
                  <a:gs pos="100000">
                    <a:srgbClr val="3366FF"/>
                  </a:gs>
                </a:gsLst>
                <a:lin ang="5400000" scaled="1"/>
              </a:gradFill>
              <a:ln w="9525">
                <a:solidFill>
                  <a:srgbClr val="FF6600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0762" name="Line 182"/>
            <xdr:cNvSpPr>
              <a:spLocks noChangeShapeType="1"/>
            </xdr:cNvSpPr>
          </xdr:nvSpPr>
          <xdr:spPr bwMode="auto">
            <a:xfrm>
              <a:off x="532" y="627"/>
              <a:ext cx="55" cy="0"/>
            </a:xfrm>
            <a:prstGeom prst="line">
              <a:avLst/>
            </a:prstGeom>
            <a:noFill/>
            <a:ln w="9525">
              <a:solidFill>
                <a:srgbClr val="FF6600"/>
              </a:solidFill>
              <a:round/>
              <a:headEnd/>
              <a:tailEnd/>
            </a:ln>
          </xdr:spPr>
        </xdr:sp>
        <xdr:sp macro="" textlink="">
          <xdr:nvSpPr>
            <xdr:cNvPr id="10763" name="Line 183"/>
            <xdr:cNvSpPr>
              <a:spLocks noChangeShapeType="1"/>
            </xdr:cNvSpPr>
          </xdr:nvSpPr>
          <xdr:spPr bwMode="auto">
            <a:xfrm>
              <a:off x="534" y="684"/>
              <a:ext cx="55" cy="0"/>
            </a:xfrm>
            <a:prstGeom prst="line">
              <a:avLst/>
            </a:prstGeom>
            <a:noFill/>
            <a:ln w="9525">
              <a:solidFill>
                <a:srgbClr val="FF6600"/>
              </a:solidFill>
              <a:round/>
              <a:headEnd/>
              <a:tailEnd/>
            </a:ln>
          </xdr:spPr>
        </xdr:sp>
        <xdr:sp macro="" textlink="">
          <xdr:nvSpPr>
            <xdr:cNvPr id="10764" name="Line 184"/>
            <xdr:cNvSpPr>
              <a:spLocks noChangeShapeType="1"/>
            </xdr:cNvSpPr>
          </xdr:nvSpPr>
          <xdr:spPr bwMode="auto">
            <a:xfrm>
              <a:off x="577" y="625"/>
              <a:ext cx="0" cy="59"/>
            </a:xfrm>
            <a:prstGeom prst="line">
              <a:avLst/>
            </a:prstGeom>
            <a:noFill/>
            <a:ln w="9525">
              <a:solidFill>
                <a:srgbClr val="FF6600"/>
              </a:solidFill>
              <a:round/>
              <a:headEnd type="triangle" w="med" len="med"/>
              <a:tailEnd type="triangle" w="med" len="med"/>
            </a:ln>
          </xdr:spPr>
        </xdr:sp>
      </xdr:grpSp>
      <xdr:sp macro="" textlink="">
        <xdr:nvSpPr>
          <xdr:cNvPr id="10759" name="Line 186"/>
          <xdr:cNvSpPr>
            <a:spLocks noChangeShapeType="1"/>
          </xdr:cNvSpPr>
        </xdr:nvSpPr>
        <xdr:spPr bwMode="auto">
          <a:xfrm>
            <a:off x="534" y="618"/>
            <a:ext cx="51" cy="0"/>
          </a:xfrm>
          <a:prstGeom prst="line">
            <a:avLst/>
          </a:prstGeom>
          <a:noFill/>
          <a:ln w="9525">
            <a:solidFill>
              <a:srgbClr val="FF6600"/>
            </a:solidFill>
            <a:round/>
            <a:headEnd/>
            <a:tailEnd/>
          </a:ln>
        </xdr:spPr>
      </xdr:sp>
      <xdr:sp macro="" textlink="">
        <xdr:nvSpPr>
          <xdr:cNvPr id="10760" name="Line 187"/>
          <xdr:cNvSpPr>
            <a:spLocks noChangeShapeType="1"/>
          </xdr:cNvSpPr>
        </xdr:nvSpPr>
        <xdr:spPr bwMode="auto">
          <a:xfrm flipV="1">
            <a:off x="576" y="594"/>
            <a:ext cx="0" cy="24"/>
          </a:xfrm>
          <a:prstGeom prst="line">
            <a:avLst/>
          </a:prstGeom>
          <a:noFill/>
          <a:ln w="9525">
            <a:solidFill>
              <a:srgbClr val="FF6600"/>
            </a:solidFill>
            <a:round/>
            <a:headEnd type="triangle" w="med" len="med"/>
            <a:tailEnd/>
          </a:ln>
        </xdr:spPr>
      </xdr:sp>
    </xdr:grpSp>
    <xdr:clientData/>
  </xdr:twoCellAnchor>
  <xdr:twoCellAnchor>
    <xdr:from>
      <xdr:col>3</xdr:col>
      <xdr:colOff>28575</xdr:colOff>
      <xdr:row>36</xdr:row>
      <xdr:rowOff>76200</xdr:rowOff>
    </xdr:from>
    <xdr:to>
      <xdr:col>5</xdr:col>
      <xdr:colOff>342900</xdr:colOff>
      <xdr:row>39</xdr:row>
      <xdr:rowOff>152400</xdr:rowOff>
    </xdr:to>
    <xdr:grpSp>
      <xdr:nvGrpSpPr>
        <xdr:cNvPr id="10710" name="Group 193"/>
        <xdr:cNvGrpSpPr>
          <a:grpSpLocks/>
        </xdr:cNvGrpSpPr>
      </xdr:nvGrpSpPr>
      <xdr:grpSpPr bwMode="auto">
        <a:xfrm>
          <a:off x="1857375" y="5981700"/>
          <a:ext cx="1533525" cy="561975"/>
          <a:chOff x="195" y="626"/>
          <a:chExt cx="161" cy="61"/>
        </a:xfrm>
      </xdr:grpSpPr>
      <xdr:grpSp>
        <xdr:nvGrpSpPr>
          <xdr:cNvPr id="10754" name="Group 191"/>
          <xdr:cNvGrpSpPr>
            <a:grpSpLocks/>
          </xdr:cNvGrpSpPr>
        </xdr:nvGrpSpPr>
        <xdr:grpSpPr bwMode="auto">
          <a:xfrm>
            <a:off x="195" y="626"/>
            <a:ext cx="161" cy="34"/>
            <a:chOff x="195" y="626"/>
            <a:chExt cx="161" cy="34"/>
          </a:xfrm>
        </xdr:grpSpPr>
        <xdr:sp macro="" textlink="">
          <xdr:nvSpPr>
            <xdr:cNvPr id="10756" name="Line 189"/>
            <xdr:cNvSpPr>
              <a:spLocks noChangeShapeType="1"/>
            </xdr:cNvSpPr>
          </xdr:nvSpPr>
          <xdr:spPr bwMode="auto">
            <a:xfrm>
              <a:off x="195" y="660"/>
              <a:ext cx="161" cy="0"/>
            </a:xfrm>
            <a:prstGeom prst="line">
              <a:avLst/>
            </a:prstGeom>
            <a:noFill/>
            <a:ln w="9525">
              <a:solidFill>
                <a:srgbClr val="FF6600"/>
              </a:solidFill>
              <a:round/>
              <a:headEnd/>
              <a:tailEnd/>
            </a:ln>
          </xdr:spPr>
        </xdr:sp>
        <xdr:sp macro="" textlink="">
          <xdr:nvSpPr>
            <xdr:cNvPr id="10757" name="Line 190"/>
            <xdr:cNvSpPr>
              <a:spLocks noChangeShapeType="1"/>
            </xdr:cNvSpPr>
          </xdr:nvSpPr>
          <xdr:spPr bwMode="auto">
            <a:xfrm flipV="1">
              <a:off x="356" y="626"/>
              <a:ext cx="0" cy="33"/>
            </a:xfrm>
            <a:prstGeom prst="line">
              <a:avLst/>
            </a:prstGeom>
            <a:noFill/>
            <a:ln w="9525">
              <a:solidFill>
                <a:srgbClr val="FF6600"/>
              </a:solidFill>
              <a:round/>
              <a:headEnd/>
              <a:tailEnd type="triangle" w="med" len="med"/>
            </a:ln>
          </xdr:spPr>
        </xdr:sp>
      </xdr:grpSp>
      <xdr:sp macro="" textlink="">
        <xdr:nvSpPr>
          <xdr:cNvPr id="10755" name="Line 192"/>
          <xdr:cNvSpPr>
            <a:spLocks noChangeShapeType="1"/>
          </xdr:cNvSpPr>
        </xdr:nvSpPr>
        <xdr:spPr bwMode="auto">
          <a:xfrm>
            <a:off x="356" y="660"/>
            <a:ext cx="0" cy="27"/>
          </a:xfrm>
          <a:prstGeom prst="line">
            <a:avLst/>
          </a:prstGeom>
          <a:noFill/>
          <a:ln w="9525">
            <a:solidFill>
              <a:srgbClr val="FF66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3</xdr:col>
      <xdr:colOff>200025</xdr:colOff>
      <xdr:row>14</xdr:row>
      <xdr:rowOff>47625</xdr:rowOff>
    </xdr:from>
    <xdr:to>
      <xdr:col>8</xdr:col>
      <xdr:colOff>561975</xdr:colOff>
      <xdr:row>21</xdr:row>
      <xdr:rowOff>28575</xdr:rowOff>
    </xdr:to>
    <xdr:grpSp>
      <xdr:nvGrpSpPr>
        <xdr:cNvPr id="10711" name="Group 205"/>
        <xdr:cNvGrpSpPr>
          <a:grpSpLocks/>
        </xdr:cNvGrpSpPr>
      </xdr:nvGrpSpPr>
      <xdr:grpSpPr bwMode="auto">
        <a:xfrm>
          <a:off x="2028825" y="2314575"/>
          <a:ext cx="3409950" cy="1114425"/>
          <a:chOff x="213" y="243"/>
          <a:chExt cx="358" cy="117"/>
        </a:xfrm>
      </xdr:grpSpPr>
      <xdr:grpSp>
        <xdr:nvGrpSpPr>
          <xdr:cNvPr id="10746" name="Group 199"/>
          <xdr:cNvGrpSpPr>
            <a:grpSpLocks/>
          </xdr:cNvGrpSpPr>
        </xdr:nvGrpSpPr>
        <xdr:grpSpPr bwMode="auto">
          <a:xfrm>
            <a:off x="286" y="303"/>
            <a:ext cx="285" cy="57"/>
            <a:chOff x="59" y="276"/>
            <a:chExt cx="285" cy="57"/>
          </a:xfrm>
        </xdr:grpSpPr>
        <xdr:sp macro="" textlink="">
          <xdr:nvSpPr>
            <xdr:cNvPr id="10750" name="Oval 194"/>
            <xdr:cNvSpPr>
              <a:spLocks noChangeArrowheads="1"/>
            </xdr:cNvSpPr>
          </xdr:nvSpPr>
          <xdr:spPr bwMode="auto">
            <a:xfrm>
              <a:off x="132" y="277"/>
              <a:ext cx="54" cy="54"/>
            </a:xfrm>
            <a:prstGeom prst="ellipse">
              <a:avLst/>
            </a:prstGeom>
            <a:solidFill>
              <a:srgbClr val="FFFFFF"/>
            </a:solidFill>
            <a:ln w="28575">
              <a:solidFill>
                <a:srgbClr val="FF0000"/>
              </a:solidFill>
              <a:round/>
              <a:headEnd/>
              <a:tailEnd/>
            </a:ln>
          </xdr:spPr>
        </xdr:sp>
        <xdr:sp macro="" textlink="">
          <xdr:nvSpPr>
            <xdr:cNvPr id="10751" name="Oval 195"/>
            <xdr:cNvSpPr>
              <a:spLocks noChangeArrowheads="1"/>
            </xdr:cNvSpPr>
          </xdr:nvSpPr>
          <xdr:spPr bwMode="auto">
            <a:xfrm>
              <a:off x="208" y="279"/>
              <a:ext cx="54" cy="54"/>
            </a:xfrm>
            <a:prstGeom prst="ellipse">
              <a:avLst/>
            </a:prstGeom>
            <a:solidFill>
              <a:srgbClr val="FFFFFF"/>
            </a:solidFill>
            <a:ln w="57150">
              <a:solidFill>
                <a:srgbClr val="FF0000"/>
              </a:solidFill>
              <a:round/>
              <a:headEnd/>
              <a:tailEnd/>
            </a:ln>
          </xdr:spPr>
        </xdr:sp>
        <xdr:sp macro="" textlink="">
          <xdr:nvSpPr>
            <xdr:cNvPr id="10752" name="Oval 196"/>
            <xdr:cNvSpPr>
              <a:spLocks noChangeArrowheads="1"/>
            </xdr:cNvSpPr>
          </xdr:nvSpPr>
          <xdr:spPr bwMode="auto">
            <a:xfrm>
              <a:off x="290" y="279"/>
              <a:ext cx="54" cy="54"/>
            </a:xfrm>
            <a:prstGeom prst="ellipse">
              <a:avLst/>
            </a:prstGeom>
            <a:solidFill>
              <a:srgbClr val="FFFFFF"/>
            </a:solidFill>
            <a:ln w="76200">
              <a:solidFill>
                <a:srgbClr val="FF0000"/>
              </a:solidFill>
              <a:round/>
              <a:headEnd/>
              <a:tailEnd/>
            </a:ln>
          </xdr:spPr>
        </xdr:sp>
        <xdr:sp macro="" textlink="">
          <xdr:nvSpPr>
            <xdr:cNvPr id="10753" name="Oval 197"/>
            <xdr:cNvSpPr>
              <a:spLocks noChangeArrowheads="1"/>
            </xdr:cNvSpPr>
          </xdr:nvSpPr>
          <xdr:spPr bwMode="auto">
            <a:xfrm>
              <a:off x="59" y="276"/>
              <a:ext cx="54" cy="54"/>
            </a:xfrm>
            <a:prstGeom prst="ellipse">
              <a:avLst/>
            </a:prstGeom>
            <a:noFill/>
            <a:ln w="9525">
              <a:solidFill>
                <a:srgbClr val="FF0000"/>
              </a:solidFill>
              <a:round/>
              <a:headEnd/>
              <a:tailEnd/>
            </a:ln>
          </xdr:spPr>
        </xdr:sp>
      </xdr:grpSp>
      <xdr:grpSp>
        <xdr:nvGrpSpPr>
          <xdr:cNvPr id="10747" name="Group 202"/>
          <xdr:cNvGrpSpPr>
            <a:grpSpLocks/>
          </xdr:cNvGrpSpPr>
        </xdr:nvGrpSpPr>
        <xdr:grpSpPr bwMode="auto">
          <a:xfrm>
            <a:off x="213" y="243"/>
            <a:ext cx="115" cy="55"/>
            <a:chOff x="369" y="420"/>
            <a:chExt cx="115" cy="55"/>
          </a:xfrm>
        </xdr:grpSpPr>
        <xdr:sp macro="" textlink="">
          <xdr:nvSpPr>
            <xdr:cNvPr id="10748" name="Oval 203"/>
            <xdr:cNvSpPr>
              <a:spLocks noChangeArrowheads="1"/>
            </xdr:cNvSpPr>
          </xdr:nvSpPr>
          <xdr:spPr bwMode="auto">
            <a:xfrm>
              <a:off x="436" y="426"/>
              <a:ext cx="48" cy="42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  <a:round/>
              <a:headEnd/>
              <a:tailEnd/>
            </a:ln>
          </xdr:spPr>
        </xdr:sp>
        <xdr:sp macro="" textlink="">
          <xdr:nvSpPr>
            <xdr:cNvPr id="10444" name="AutoShape 204"/>
            <xdr:cNvSpPr>
              <a:spLocks noChangeArrowheads="1"/>
            </xdr:cNvSpPr>
          </xdr:nvSpPr>
          <xdr:spPr bwMode="auto">
            <a:xfrm>
              <a:off x="369" y="420"/>
              <a:ext cx="82" cy="55"/>
            </a:xfrm>
            <a:prstGeom prst="chevron">
              <a:avLst>
                <a:gd name="adj" fmla="val 37273"/>
              </a:avLst>
            </a:prstGeom>
            <a:solidFill>
              <a:srgbClr val="FF0000"/>
            </a:solidFill>
            <a:ln w="57150">
              <a:solidFill>
                <a:srgbClr val="FF99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endParaRPr lang="pt-BR" sz="10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r>
                <a:rPr lang="pt-BR" sz="10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CO</a:t>
              </a:r>
              <a:r>
                <a:rPr lang="pt-BR" sz="10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MENT</a:t>
              </a:r>
              <a:r>
                <a:rPr lang="pt-BR" sz="1000" b="0" i="0" strike="noStrike">
                  <a:solidFill>
                    <a:srgbClr val="FFFFFF"/>
                  </a:solidFill>
                  <a:latin typeface="Arial"/>
                  <a:cs typeface="Arial"/>
                </a:rPr>
                <a:t>.</a:t>
              </a:r>
            </a:p>
          </xdr:txBody>
        </xdr:sp>
      </xdr:grpSp>
    </xdr:grpSp>
    <xdr:clientData/>
  </xdr:twoCellAnchor>
  <xdr:twoCellAnchor>
    <xdr:from>
      <xdr:col>4</xdr:col>
      <xdr:colOff>533400</xdr:colOff>
      <xdr:row>47</xdr:row>
      <xdr:rowOff>76200</xdr:rowOff>
    </xdr:from>
    <xdr:to>
      <xdr:col>7</xdr:col>
      <xdr:colOff>571500</xdr:colOff>
      <xdr:row>47</xdr:row>
      <xdr:rowOff>76200</xdr:rowOff>
    </xdr:to>
    <xdr:sp macro="" textlink="">
      <xdr:nvSpPr>
        <xdr:cNvPr id="10712" name="Line 206"/>
        <xdr:cNvSpPr>
          <a:spLocks noChangeShapeType="1"/>
        </xdr:cNvSpPr>
      </xdr:nvSpPr>
      <xdr:spPr bwMode="auto">
        <a:xfrm>
          <a:off x="2971800" y="7762875"/>
          <a:ext cx="18669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523875</xdr:colOff>
      <xdr:row>66</xdr:row>
      <xdr:rowOff>66675</xdr:rowOff>
    </xdr:from>
    <xdr:to>
      <xdr:col>9</xdr:col>
      <xdr:colOff>85725</xdr:colOff>
      <xdr:row>71</xdr:row>
      <xdr:rowOff>142875</xdr:rowOff>
    </xdr:to>
    <xdr:grpSp>
      <xdr:nvGrpSpPr>
        <xdr:cNvPr id="10713" name="Group 207"/>
        <xdr:cNvGrpSpPr>
          <a:grpSpLocks/>
        </xdr:cNvGrpSpPr>
      </xdr:nvGrpSpPr>
      <xdr:grpSpPr bwMode="auto">
        <a:xfrm>
          <a:off x="4791075" y="10848975"/>
          <a:ext cx="781050" cy="904875"/>
          <a:chOff x="283" y="476"/>
          <a:chExt cx="233" cy="271"/>
        </a:xfrm>
      </xdr:grpSpPr>
      <xdr:grpSp>
        <xdr:nvGrpSpPr>
          <xdr:cNvPr id="10731" name="Group 208"/>
          <xdr:cNvGrpSpPr>
            <a:grpSpLocks/>
          </xdr:cNvGrpSpPr>
        </xdr:nvGrpSpPr>
        <xdr:grpSpPr bwMode="auto">
          <a:xfrm>
            <a:off x="322" y="525"/>
            <a:ext cx="153" cy="179"/>
            <a:chOff x="80" y="120"/>
            <a:chExt cx="153" cy="179"/>
          </a:xfrm>
        </xdr:grpSpPr>
        <xdr:sp macro="" textlink="">
          <xdr:nvSpPr>
            <xdr:cNvPr id="10743" name="Rectangle 209"/>
            <xdr:cNvSpPr>
              <a:spLocks noChangeArrowheads="1"/>
            </xdr:cNvSpPr>
          </xdr:nvSpPr>
          <xdr:spPr bwMode="auto">
            <a:xfrm>
              <a:off x="131" y="120"/>
              <a:ext cx="102" cy="71"/>
            </a:xfrm>
            <a:prstGeom prst="rect">
              <a:avLst/>
            </a:prstGeom>
            <a:gradFill rotWithShape="0">
              <a:gsLst>
                <a:gs pos="0">
                  <a:srgbClr val="0000FF"/>
                </a:gs>
                <a:gs pos="100000">
                  <a:srgbClr val="000076"/>
                </a:gs>
              </a:gsLst>
              <a:path path="shape">
                <a:fillToRect l="50000" t="50000" r="50000" b="50000"/>
              </a:path>
            </a:gradFill>
            <a:ln w="38100">
              <a:solidFill>
                <a:srgbClr val="0000FF"/>
              </a:solidFill>
              <a:miter lim="800000"/>
              <a:headEnd/>
              <a:tailEnd/>
            </a:ln>
          </xdr:spPr>
        </xdr:sp>
        <xdr:sp macro="" textlink="">
          <xdr:nvSpPr>
            <xdr:cNvPr id="10744" name="Rectangle 210"/>
            <xdr:cNvSpPr>
              <a:spLocks noChangeArrowheads="1"/>
            </xdr:cNvSpPr>
          </xdr:nvSpPr>
          <xdr:spPr bwMode="auto">
            <a:xfrm>
              <a:off x="80" y="228"/>
              <a:ext cx="102" cy="71"/>
            </a:xfrm>
            <a:prstGeom prst="rect">
              <a:avLst/>
            </a:prstGeom>
            <a:gradFill rotWithShape="0">
              <a:gsLst>
                <a:gs pos="0">
                  <a:srgbClr val="FF0000"/>
                </a:gs>
                <a:gs pos="100000">
                  <a:srgbClr val="760000"/>
                </a:gs>
              </a:gsLst>
              <a:path path="shape">
                <a:fillToRect l="50000" t="50000" r="50000" b="50000"/>
              </a:path>
            </a:gradFill>
            <a:ln w="381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745" name="Rectangle 211" descr="Vertical escura"/>
            <xdr:cNvSpPr>
              <a:spLocks noChangeArrowheads="1"/>
            </xdr:cNvSpPr>
          </xdr:nvSpPr>
          <xdr:spPr bwMode="auto">
            <a:xfrm>
              <a:off x="131" y="120"/>
              <a:ext cx="51" cy="179"/>
            </a:xfrm>
            <a:prstGeom prst="rect">
              <a:avLst/>
            </a:prstGeom>
            <a:pattFill prst="dkVert">
              <a:fgClr>
                <a:srgbClr val="000000"/>
              </a:fgClr>
              <a:bgClr>
                <a:srgbClr val="FFFFFF"/>
              </a:bgClr>
            </a:pattFill>
            <a:ln w="38100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0732" name="Group 212"/>
          <xdr:cNvGrpSpPr>
            <a:grpSpLocks/>
          </xdr:cNvGrpSpPr>
        </xdr:nvGrpSpPr>
        <xdr:grpSpPr bwMode="auto">
          <a:xfrm>
            <a:off x="283" y="476"/>
            <a:ext cx="233" cy="271"/>
            <a:chOff x="283" y="476"/>
            <a:chExt cx="233" cy="271"/>
          </a:xfrm>
        </xdr:grpSpPr>
        <xdr:grpSp>
          <xdr:nvGrpSpPr>
            <xdr:cNvPr id="10733" name="Group 213"/>
            <xdr:cNvGrpSpPr>
              <a:grpSpLocks/>
            </xdr:cNvGrpSpPr>
          </xdr:nvGrpSpPr>
          <xdr:grpSpPr bwMode="auto">
            <a:xfrm>
              <a:off x="337" y="524"/>
              <a:ext cx="179" cy="74"/>
              <a:chOff x="350" y="129"/>
              <a:chExt cx="179" cy="74"/>
            </a:xfrm>
          </xdr:grpSpPr>
          <xdr:sp macro="" textlink="">
            <xdr:nvSpPr>
              <xdr:cNvPr id="10741" name="Line 214"/>
              <xdr:cNvSpPr>
                <a:spLocks noChangeShapeType="1"/>
              </xdr:cNvSpPr>
            </xdr:nvSpPr>
            <xdr:spPr bwMode="auto">
              <a:xfrm>
                <a:off x="350" y="129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42" name="Line 215"/>
              <xdr:cNvSpPr>
                <a:spLocks noChangeShapeType="1"/>
              </xdr:cNvSpPr>
            </xdr:nvSpPr>
            <xdr:spPr bwMode="auto">
              <a:xfrm>
                <a:off x="350" y="203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0734" name="Line 216"/>
            <xdr:cNvSpPr>
              <a:spLocks noChangeShapeType="1"/>
            </xdr:cNvSpPr>
          </xdr:nvSpPr>
          <xdr:spPr bwMode="auto">
            <a:xfrm rot="5400000">
              <a:off x="237" y="612"/>
              <a:ext cx="26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735" name="Line 217"/>
            <xdr:cNvSpPr>
              <a:spLocks noChangeShapeType="1"/>
            </xdr:cNvSpPr>
          </xdr:nvSpPr>
          <xdr:spPr bwMode="auto">
            <a:xfrm rot="5400000">
              <a:off x="288" y="611"/>
              <a:ext cx="26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736" name="Line 218"/>
            <xdr:cNvSpPr>
              <a:spLocks noChangeShapeType="1"/>
            </xdr:cNvSpPr>
          </xdr:nvSpPr>
          <xdr:spPr bwMode="auto">
            <a:xfrm>
              <a:off x="477" y="481"/>
              <a:ext cx="0" cy="1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737" name="Line 219"/>
            <xdr:cNvSpPr>
              <a:spLocks noChangeShapeType="1"/>
            </xdr:cNvSpPr>
          </xdr:nvSpPr>
          <xdr:spPr bwMode="auto">
            <a:xfrm>
              <a:off x="323" y="603"/>
              <a:ext cx="0" cy="1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grpSp>
          <xdr:nvGrpSpPr>
            <xdr:cNvPr id="10738" name="Group 220"/>
            <xdr:cNvGrpSpPr>
              <a:grpSpLocks/>
            </xdr:cNvGrpSpPr>
          </xdr:nvGrpSpPr>
          <xdr:grpSpPr bwMode="auto">
            <a:xfrm>
              <a:off x="283" y="631"/>
              <a:ext cx="180" cy="75"/>
              <a:chOff x="349" y="235"/>
              <a:chExt cx="180" cy="75"/>
            </a:xfrm>
          </xdr:grpSpPr>
          <xdr:sp macro="" textlink="">
            <xdr:nvSpPr>
              <xdr:cNvPr id="10739" name="Line 221"/>
              <xdr:cNvSpPr>
                <a:spLocks noChangeShapeType="1"/>
              </xdr:cNvSpPr>
            </xdr:nvSpPr>
            <xdr:spPr bwMode="auto">
              <a:xfrm>
                <a:off x="349" y="235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40" name="Line 222"/>
              <xdr:cNvSpPr>
                <a:spLocks noChangeShapeType="1"/>
              </xdr:cNvSpPr>
            </xdr:nvSpPr>
            <xdr:spPr bwMode="auto">
              <a:xfrm>
                <a:off x="350" y="310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10</xdr:col>
      <xdr:colOff>228600</xdr:colOff>
      <xdr:row>34</xdr:row>
      <xdr:rowOff>57150</xdr:rowOff>
    </xdr:from>
    <xdr:to>
      <xdr:col>11</xdr:col>
      <xdr:colOff>400050</xdr:colOff>
      <xdr:row>39</xdr:row>
      <xdr:rowOff>152400</xdr:rowOff>
    </xdr:to>
    <xdr:grpSp>
      <xdr:nvGrpSpPr>
        <xdr:cNvPr id="10714" name="Group 223"/>
        <xdr:cNvGrpSpPr>
          <a:grpSpLocks/>
        </xdr:cNvGrpSpPr>
      </xdr:nvGrpSpPr>
      <xdr:grpSpPr bwMode="auto">
        <a:xfrm>
          <a:off x="6324600" y="5638800"/>
          <a:ext cx="781050" cy="904875"/>
          <a:chOff x="283" y="476"/>
          <a:chExt cx="233" cy="271"/>
        </a:xfrm>
      </xdr:grpSpPr>
      <xdr:grpSp>
        <xdr:nvGrpSpPr>
          <xdr:cNvPr id="10716" name="Group 224"/>
          <xdr:cNvGrpSpPr>
            <a:grpSpLocks/>
          </xdr:cNvGrpSpPr>
        </xdr:nvGrpSpPr>
        <xdr:grpSpPr bwMode="auto">
          <a:xfrm>
            <a:off x="322" y="525"/>
            <a:ext cx="153" cy="179"/>
            <a:chOff x="80" y="120"/>
            <a:chExt cx="153" cy="179"/>
          </a:xfrm>
        </xdr:grpSpPr>
        <xdr:sp macro="" textlink="">
          <xdr:nvSpPr>
            <xdr:cNvPr id="10728" name="Rectangle 225"/>
            <xdr:cNvSpPr>
              <a:spLocks noChangeArrowheads="1"/>
            </xdr:cNvSpPr>
          </xdr:nvSpPr>
          <xdr:spPr bwMode="auto">
            <a:xfrm>
              <a:off x="131" y="120"/>
              <a:ext cx="102" cy="71"/>
            </a:xfrm>
            <a:prstGeom prst="rect">
              <a:avLst/>
            </a:prstGeom>
            <a:gradFill rotWithShape="0">
              <a:gsLst>
                <a:gs pos="0">
                  <a:srgbClr val="0000FF"/>
                </a:gs>
                <a:gs pos="100000">
                  <a:srgbClr val="000076"/>
                </a:gs>
              </a:gsLst>
              <a:path path="shape">
                <a:fillToRect l="50000" t="50000" r="50000" b="50000"/>
              </a:path>
            </a:gradFill>
            <a:ln w="38100">
              <a:solidFill>
                <a:srgbClr val="0000FF"/>
              </a:solidFill>
              <a:miter lim="800000"/>
              <a:headEnd/>
              <a:tailEnd/>
            </a:ln>
          </xdr:spPr>
        </xdr:sp>
        <xdr:sp macro="" textlink="">
          <xdr:nvSpPr>
            <xdr:cNvPr id="10729" name="Rectangle 226"/>
            <xdr:cNvSpPr>
              <a:spLocks noChangeArrowheads="1"/>
            </xdr:cNvSpPr>
          </xdr:nvSpPr>
          <xdr:spPr bwMode="auto">
            <a:xfrm>
              <a:off x="80" y="228"/>
              <a:ext cx="102" cy="71"/>
            </a:xfrm>
            <a:prstGeom prst="rect">
              <a:avLst/>
            </a:prstGeom>
            <a:gradFill rotWithShape="0">
              <a:gsLst>
                <a:gs pos="0">
                  <a:srgbClr val="FF0000"/>
                </a:gs>
                <a:gs pos="100000">
                  <a:srgbClr val="760000"/>
                </a:gs>
              </a:gsLst>
              <a:path path="shape">
                <a:fillToRect l="50000" t="50000" r="50000" b="50000"/>
              </a:path>
            </a:gradFill>
            <a:ln w="381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730" name="Rectangle 227" descr="Vertical escura"/>
            <xdr:cNvSpPr>
              <a:spLocks noChangeArrowheads="1"/>
            </xdr:cNvSpPr>
          </xdr:nvSpPr>
          <xdr:spPr bwMode="auto">
            <a:xfrm>
              <a:off x="131" y="120"/>
              <a:ext cx="51" cy="179"/>
            </a:xfrm>
            <a:prstGeom prst="rect">
              <a:avLst/>
            </a:prstGeom>
            <a:pattFill prst="dkVert">
              <a:fgClr>
                <a:srgbClr val="000000"/>
              </a:fgClr>
              <a:bgClr>
                <a:srgbClr val="FFFFFF"/>
              </a:bgClr>
            </a:pattFill>
            <a:ln w="38100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0717" name="Group 228"/>
          <xdr:cNvGrpSpPr>
            <a:grpSpLocks/>
          </xdr:cNvGrpSpPr>
        </xdr:nvGrpSpPr>
        <xdr:grpSpPr bwMode="auto">
          <a:xfrm>
            <a:off x="283" y="476"/>
            <a:ext cx="233" cy="271"/>
            <a:chOff x="283" y="476"/>
            <a:chExt cx="233" cy="271"/>
          </a:xfrm>
        </xdr:grpSpPr>
        <xdr:grpSp>
          <xdr:nvGrpSpPr>
            <xdr:cNvPr id="10718" name="Group 229"/>
            <xdr:cNvGrpSpPr>
              <a:grpSpLocks/>
            </xdr:cNvGrpSpPr>
          </xdr:nvGrpSpPr>
          <xdr:grpSpPr bwMode="auto">
            <a:xfrm>
              <a:off x="337" y="524"/>
              <a:ext cx="179" cy="74"/>
              <a:chOff x="350" y="129"/>
              <a:chExt cx="179" cy="74"/>
            </a:xfrm>
          </xdr:grpSpPr>
          <xdr:sp macro="" textlink="">
            <xdr:nvSpPr>
              <xdr:cNvPr id="10726" name="Line 230"/>
              <xdr:cNvSpPr>
                <a:spLocks noChangeShapeType="1"/>
              </xdr:cNvSpPr>
            </xdr:nvSpPr>
            <xdr:spPr bwMode="auto">
              <a:xfrm>
                <a:off x="350" y="129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27" name="Line 231"/>
              <xdr:cNvSpPr>
                <a:spLocks noChangeShapeType="1"/>
              </xdr:cNvSpPr>
            </xdr:nvSpPr>
            <xdr:spPr bwMode="auto">
              <a:xfrm>
                <a:off x="350" y="203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10719" name="Line 232"/>
            <xdr:cNvSpPr>
              <a:spLocks noChangeShapeType="1"/>
            </xdr:cNvSpPr>
          </xdr:nvSpPr>
          <xdr:spPr bwMode="auto">
            <a:xfrm rot="5400000">
              <a:off x="237" y="612"/>
              <a:ext cx="26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720" name="Line 233"/>
            <xdr:cNvSpPr>
              <a:spLocks noChangeShapeType="1"/>
            </xdr:cNvSpPr>
          </xdr:nvSpPr>
          <xdr:spPr bwMode="auto">
            <a:xfrm rot="5400000">
              <a:off x="288" y="611"/>
              <a:ext cx="26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721" name="Line 234"/>
            <xdr:cNvSpPr>
              <a:spLocks noChangeShapeType="1"/>
            </xdr:cNvSpPr>
          </xdr:nvSpPr>
          <xdr:spPr bwMode="auto">
            <a:xfrm>
              <a:off x="477" y="481"/>
              <a:ext cx="0" cy="1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722" name="Line 235"/>
            <xdr:cNvSpPr>
              <a:spLocks noChangeShapeType="1"/>
            </xdr:cNvSpPr>
          </xdr:nvSpPr>
          <xdr:spPr bwMode="auto">
            <a:xfrm>
              <a:off x="323" y="603"/>
              <a:ext cx="0" cy="1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grpSp>
          <xdr:nvGrpSpPr>
            <xdr:cNvPr id="10723" name="Group 236"/>
            <xdr:cNvGrpSpPr>
              <a:grpSpLocks/>
            </xdr:cNvGrpSpPr>
          </xdr:nvGrpSpPr>
          <xdr:grpSpPr bwMode="auto">
            <a:xfrm>
              <a:off x="283" y="631"/>
              <a:ext cx="180" cy="75"/>
              <a:chOff x="349" y="235"/>
              <a:chExt cx="180" cy="75"/>
            </a:xfrm>
          </xdr:grpSpPr>
          <xdr:sp macro="" textlink="">
            <xdr:nvSpPr>
              <xdr:cNvPr id="10724" name="Line 237"/>
              <xdr:cNvSpPr>
                <a:spLocks noChangeShapeType="1"/>
              </xdr:cNvSpPr>
            </xdr:nvSpPr>
            <xdr:spPr bwMode="auto">
              <a:xfrm>
                <a:off x="349" y="235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25" name="Line 238"/>
              <xdr:cNvSpPr>
                <a:spLocks noChangeShapeType="1"/>
              </xdr:cNvSpPr>
            </xdr:nvSpPr>
            <xdr:spPr bwMode="auto">
              <a:xfrm>
                <a:off x="350" y="310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10</xdr:col>
      <xdr:colOff>514350</xdr:colOff>
      <xdr:row>6</xdr:row>
      <xdr:rowOff>9525</xdr:rowOff>
    </xdr:from>
    <xdr:to>
      <xdr:col>11</xdr:col>
      <xdr:colOff>381000</xdr:colOff>
      <xdr:row>9</xdr:row>
      <xdr:rowOff>0</xdr:rowOff>
    </xdr:to>
    <xdr:sp macro="" textlink="">
      <xdr:nvSpPr>
        <xdr:cNvPr id="10715" name="Oval 239" descr="TQ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610350" y="981075"/>
          <a:ext cx="476250" cy="476250"/>
        </a:xfrm>
        <a:prstGeom prst="ellipse">
          <a:avLst/>
        </a:prstGeom>
        <a:blipFill dpi="0" rotWithShape="1">
          <a:blip xmlns:r="http://schemas.openxmlformats.org/officeDocument/2006/relationships" r:embed="rId2" cstate="print"/>
          <a:srcRect/>
          <a:stretch>
            <a:fillRect/>
          </a:stretch>
        </a:blipFill>
        <a:ln w="571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19050</xdr:rowOff>
    </xdr:from>
    <xdr:to>
      <xdr:col>8</xdr:col>
      <xdr:colOff>28575</xdr:colOff>
      <xdr:row>5</xdr:row>
      <xdr:rowOff>114300</xdr:rowOff>
    </xdr:to>
    <xdr:grpSp>
      <xdr:nvGrpSpPr>
        <xdr:cNvPr id="11394" name="Group 1"/>
        <xdr:cNvGrpSpPr>
          <a:grpSpLocks/>
        </xdr:cNvGrpSpPr>
      </xdr:nvGrpSpPr>
      <xdr:grpSpPr bwMode="auto">
        <a:xfrm>
          <a:off x="926646" y="19050"/>
          <a:ext cx="4000500" cy="921398"/>
          <a:chOff x="523" y="904"/>
          <a:chExt cx="418" cy="95"/>
        </a:xfrm>
      </xdr:grpSpPr>
      <xdr:sp macro="" textlink="">
        <xdr:nvSpPr>
          <xdr:cNvPr id="11266" name="Rectangle 2"/>
          <xdr:cNvSpPr>
            <a:spLocks noChangeArrowheads="1"/>
          </xdr:cNvSpPr>
        </xdr:nvSpPr>
        <xdr:spPr bwMode="auto">
          <a:xfrm>
            <a:off x="585" y="956"/>
            <a:ext cx="356" cy="27"/>
          </a:xfrm>
          <a:prstGeom prst="rect">
            <a:avLst/>
          </a:prstGeom>
          <a:solidFill>
            <a:srgbClr val="00FFFF"/>
          </a:solidFill>
          <a:ln w="9525">
            <a:solidFill>
              <a:srgbClr val="00FFFF"/>
            </a:solidFill>
            <a:miter lim="800000"/>
            <a:headEnd/>
            <a:tailEnd/>
          </a:ln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PENTEADO NETO</a:t>
            </a:r>
          </a:p>
        </xdr:txBody>
      </xdr:sp>
      <xdr:grpSp>
        <xdr:nvGrpSpPr>
          <xdr:cNvPr id="11401" name="Group 3"/>
          <xdr:cNvGrpSpPr>
            <a:grpSpLocks/>
          </xdr:cNvGrpSpPr>
        </xdr:nvGrpSpPr>
        <xdr:grpSpPr bwMode="auto">
          <a:xfrm>
            <a:off x="523" y="904"/>
            <a:ext cx="82" cy="95"/>
            <a:chOff x="283" y="476"/>
            <a:chExt cx="233" cy="271"/>
          </a:xfrm>
        </xdr:grpSpPr>
        <xdr:grpSp>
          <xdr:nvGrpSpPr>
            <xdr:cNvPr id="11402" name="Group 4"/>
            <xdr:cNvGrpSpPr>
              <a:grpSpLocks/>
            </xdr:cNvGrpSpPr>
          </xdr:nvGrpSpPr>
          <xdr:grpSpPr bwMode="auto">
            <a:xfrm>
              <a:off x="322" y="525"/>
              <a:ext cx="153" cy="179"/>
              <a:chOff x="80" y="120"/>
              <a:chExt cx="153" cy="179"/>
            </a:xfrm>
          </xdr:grpSpPr>
          <xdr:sp macro="" textlink="">
            <xdr:nvSpPr>
              <xdr:cNvPr id="11414" name="Rectangle 5"/>
              <xdr:cNvSpPr>
                <a:spLocks noChangeArrowheads="1"/>
              </xdr:cNvSpPr>
            </xdr:nvSpPr>
            <xdr:spPr bwMode="auto">
              <a:xfrm>
                <a:off x="131" y="120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FF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15" name="Rectangle 6"/>
              <xdr:cNvSpPr>
                <a:spLocks noChangeArrowheads="1"/>
              </xdr:cNvSpPr>
            </xdr:nvSpPr>
            <xdr:spPr bwMode="auto">
              <a:xfrm>
                <a:off x="80" y="228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1416" name="Rectangle 7" descr="Vertical escura"/>
              <xdr:cNvSpPr>
                <a:spLocks noChangeArrowheads="1"/>
              </xdr:cNvSpPr>
            </xdr:nvSpPr>
            <xdr:spPr bwMode="auto">
              <a:xfrm>
                <a:off x="131" y="120"/>
                <a:ext cx="51" cy="179"/>
              </a:xfrm>
              <a:prstGeom prst="rect">
                <a:avLst/>
              </a:prstGeom>
              <a:pattFill prst="dkVert">
                <a:fgClr>
                  <a:srgbClr val="000000"/>
                </a:fgClr>
                <a:bgClr>
                  <a:srgbClr val="FFFFFF"/>
                </a:bgClr>
              </a:patt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11403" name="Group 8"/>
            <xdr:cNvGrpSpPr>
              <a:grpSpLocks/>
            </xdr:cNvGrpSpPr>
          </xdr:nvGrpSpPr>
          <xdr:grpSpPr bwMode="auto">
            <a:xfrm>
              <a:off x="283" y="476"/>
              <a:ext cx="233" cy="271"/>
              <a:chOff x="283" y="476"/>
              <a:chExt cx="233" cy="271"/>
            </a:xfrm>
          </xdr:grpSpPr>
          <xdr:grpSp>
            <xdr:nvGrpSpPr>
              <xdr:cNvPr id="11404" name="Group 9"/>
              <xdr:cNvGrpSpPr>
                <a:grpSpLocks/>
              </xdr:cNvGrpSpPr>
            </xdr:nvGrpSpPr>
            <xdr:grpSpPr bwMode="auto">
              <a:xfrm>
                <a:off x="337" y="524"/>
                <a:ext cx="179" cy="74"/>
                <a:chOff x="350" y="129"/>
                <a:chExt cx="179" cy="74"/>
              </a:xfrm>
            </xdr:grpSpPr>
            <xdr:sp macro="" textlink="">
              <xdr:nvSpPr>
                <xdr:cNvPr id="11412" name="Line 10"/>
                <xdr:cNvSpPr>
                  <a:spLocks noChangeShapeType="1"/>
                </xdr:cNvSpPr>
              </xdr:nvSpPr>
              <xdr:spPr bwMode="auto">
                <a:xfrm>
                  <a:off x="350" y="129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1413" name="Line 11"/>
                <xdr:cNvSpPr>
                  <a:spLocks noChangeShapeType="1"/>
                </xdr:cNvSpPr>
              </xdr:nvSpPr>
              <xdr:spPr bwMode="auto">
                <a:xfrm>
                  <a:off x="350" y="203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11405" name="Line 12"/>
              <xdr:cNvSpPr>
                <a:spLocks noChangeShapeType="1"/>
              </xdr:cNvSpPr>
            </xdr:nvSpPr>
            <xdr:spPr bwMode="auto">
              <a:xfrm rot="5400000">
                <a:off x="237" y="612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06" name="Line 13"/>
              <xdr:cNvSpPr>
                <a:spLocks noChangeShapeType="1"/>
              </xdr:cNvSpPr>
            </xdr:nvSpPr>
            <xdr:spPr bwMode="auto">
              <a:xfrm rot="5400000">
                <a:off x="288" y="611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07" name="Line 14"/>
              <xdr:cNvSpPr>
                <a:spLocks noChangeShapeType="1"/>
              </xdr:cNvSpPr>
            </xdr:nvSpPr>
            <xdr:spPr bwMode="auto">
              <a:xfrm>
                <a:off x="477" y="481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08" name="Line 15"/>
              <xdr:cNvSpPr>
                <a:spLocks noChangeShapeType="1"/>
              </xdr:cNvSpPr>
            </xdr:nvSpPr>
            <xdr:spPr bwMode="auto">
              <a:xfrm>
                <a:off x="323" y="603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grpSp>
            <xdr:nvGrpSpPr>
              <xdr:cNvPr id="11409" name="Group 16"/>
              <xdr:cNvGrpSpPr>
                <a:grpSpLocks/>
              </xdr:cNvGrpSpPr>
            </xdr:nvGrpSpPr>
            <xdr:grpSpPr bwMode="auto">
              <a:xfrm>
                <a:off x="283" y="631"/>
                <a:ext cx="180" cy="75"/>
                <a:chOff x="349" y="235"/>
                <a:chExt cx="180" cy="75"/>
              </a:xfrm>
            </xdr:grpSpPr>
            <xdr:sp macro="" textlink="">
              <xdr:nvSpPr>
                <xdr:cNvPr id="11410" name="Line 17"/>
                <xdr:cNvSpPr>
                  <a:spLocks noChangeShapeType="1"/>
                </xdr:cNvSpPr>
              </xdr:nvSpPr>
              <xdr:spPr bwMode="auto">
                <a:xfrm>
                  <a:off x="349" y="235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1411" name="Line 18"/>
                <xdr:cNvSpPr>
                  <a:spLocks noChangeShapeType="1"/>
                </xdr:cNvSpPr>
              </xdr:nvSpPr>
              <xdr:spPr bwMode="auto">
                <a:xfrm>
                  <a:off x="350" y="310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</xdr:grpSp>
    </xdr:grpSp>
    <xdr:clientData/>
  </xdr:twoCellAnchor>
  <xdr:twoCellAnchor>
    <xdr:from>
      <xdr:col>0</xdr:col>
      <xdr:colOff>142875</xdr:colOff>
      <xdr:row>27</xdr:row>
      <xdr:rowOff>19050</xdr:rowOff>
    </xdr:from>
    <xdr:to>
      <xdr:col>1</xdr:col>
      <xdr:colOff>361950</xdr:colOff>
      <xdr:row>32</xdr:row>
      <xdr:rowOff>57150</xdr:rowOff>
    </xdr:to>
    <xdr:grpSp>
      <xdr:nvGrpSpPr>
        <xdr:cNvPr id="11395" name="Group 58"/>
        <xdr:cNvGrpSpPr>
          <a:grpSpLocks/>
        </xdr:cNvGrpSpPr>
      </xdr:nvGrpSpPr>
      <xdr:grpSpPr bwMode="auto">
        <a:xfrm>
          <a:off x="142875" y="4519127"/>
          <a:ext cx="831396" cy="864247"/>
          <a:chOff x="15" y="465"/>
          <a:chExt cx="86" cy="96"/>
        </a:xfrm>
      </xdr:grpSpPr>
      <xdr:sp macro="" textlink="">
        <xdr:nvSpPr>
          <xdr:cNvPr id="11398" name="AutoShape 56"/>
          <xdr:cNvSpPr>
            <a:spLocks/>
          </xdr:cNvSpPr>
        </xdr:nvSpPr>
        <xdr:spPr bwMode="auto">
          <a:xfrm>
            <a:off x="85" y="465"/>
            <a:ext cx="16" cy="96"/>
          </a:xfrm>
          <a:prstGeom prst="leftBrace">
            <a:avLst>
              <a:gd name="adj1" fmla="val 50000"/>
              <a:gd name="adj2" fmla="val 50000"/>
            </a:avLst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1321" name="AutoShape 57"/>
          <xdr:cNvSpPr>
            <a:spLocks noChangeArrowheads="1"/>
          </xdr:cNvSpPr>
        </xdr:nvSpPr>
        <xdr:spPr bwMode="auto">
          <a:xfrm>
            <a:off x="15" y="503"/>
            <a:ext cx="68" cy="20"/>
          </a:xfrm>
          <a:prstGeom prst="roundRect">
            <a:avLst>
              <a:gd name="adj" fmla="val 16667"/>
            </a:avLst>
          </a:prstGeom>
          <a:solidFill>
            <a:srgbClr val="FFCC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BR" sz="1000" b="1" i="0" strike="noStrike">
                <a:solidFill>
                  <a:srgbClr val="FF0000"/>
                </a:solidFill>
                <a:latin typeface="Arial"/>
                <a:cs typeface="Arial"/>
              </a:rPr>
              <a:t>pesquisar</a:t>
            </a:r>
          </a:p>
        </xdr:txBody>
      </xdr:sp>
    </xdr:grpSp>
    <xdr:clientData/>
  </xdr:twoCellAnchor>
  <xdr:twoCellAnchor>
    <xdr:from>
      <xdr:col>7</xdr:col>
      <xdr:colOff>438150</xdr:colOff>
      <xdr:row>22</xdr:row>
      <xdr:rowOff>123825</xdr:rowOff>
    </xdr:from>
    <xdr:to>
      <xdr:col>11</xdr:col>
      <xdr:colOff>152400</xdr:colOff>
      <xdr:row>26</xdr:row>
      <xdr:rowOff>0</xdr:rowOff>
    </xdr:to>
    <xdr:sp macro="" textlink="">
      <xdr:nvSpPr>
        <xdr:cNvPr id="11396" name="AutoShape 59"/>
        <xdr:cNvSpPr>
          <a:spLocks noChangeArrowheads="1"/>
        </xdr:cNvSpPr>
      </xdr:nvSpPr>
      <xdr:spPr bwMode="auto">
        <a:xfrm>
          <a:off x="4705350" y="3724275"/>
          <a:ext cx="2152650" cy="523875"/>
        </a:xfrm>
        <a:prstGeom prst="bracePair">
          <a:avLst>
            <a:gd name="adj" fmla="val 8333"/>
          </a:avLst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514350</xdr:colOff>
      <xdr:row>4</xdr:row>
      <xdr:rowOff>95250</xdr:rowOff>
    </xdr:from>
    <xdr:to>
      <xdr:col>11</xdr:col>
      <xdr:colOff>381000</xdr:colOff>
      <xdr:row>7</xdr:row>
      <xdr:rowOff>85725</xdr:rowOff>
    </xdr:to>
    <xdr:sp macro="" textlink="">
      <xdr:nvSpPr>
        <xdr:cNvPr id="11397" name="Oval 60" descr="TQ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610350" y="742950"/>
          <a:ext cx="476250" cy="476250"/>
        </a:xfrm>
        <a:prstGeom prst="ellipse">
          <a:avLst/>
        </a:prstGeom>
        <a:blipFill dpi="0" rotWithShape="1">
          <a:blip xmlns:r="http://schemas.openxmlformats.org/officeDocument/2006/relationships" r:embed="rId2" cstate="print"/>
          <a:srcRect/>
          <a:stretch>
            <a:fillRect/>
          </a:stretch>
        </a:blipFill>
        <a:ln w="571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0</xdr:rowOff>
    </xdr:from>
    <xdr:to>
      <xdr:col>8</xdr:col>
      <xdr:colOff>571500</xdr:colOff>
      <xdr:row>5</xdr:row>
      <xdr:rowOff>95250</xdr:rowOff>
    </xdr:to>
    <xdr:grpSp>
      <xdr:nvGrpSpPr>
        <xdr:cNvPr id="1564" name="Group 7"/>
        <xdr:cNvGrpSpPr>
          <a:grpSpLocks/>
        </xdr:cNvGrpSpPr>
      </xdr:nvGrpSpPr>
      <xdr:grpSpPr bwMode="auto">
        <a:xfrm>
          <a:off x="1466850" y="0"/>
          <a:ext cx="3981450" cy="904875"/>
          <a:chOff x="523" y="904"/>
          <a:chExt cx="418" cy="95"/>
        </a:xfrm>
      </xdr:grpSpPr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>
            <a:off x="585" y="956"/>
            <a:ext cx="356" cy="27"/>
          </a:xfrm>
          <a:prstGeom prst="rect">
            <a:avLst/>
          </a:prstGeom>
          <a:solidFill>
            <a:srgbClr val="00FFFF"/>
          </a:solidFill>
          <a:ln w="9525">
            <a:solidFill>
              <a:srgbClr val="00FFFF"/>
            </a:solidFill>
            <a:miter lim="800000"/>
            <a:headEnd/>
            <a:tailEnd/>
          </a:ln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PENTEADO NETO</a:t>
            </a:r>
          </a:p>
        </xdr:txBody>
      </xdr:sp>
      <xdr:grpSp>
        <xdr:nvGrpSpPr>
          <xdr:cNvPr id="1667" name="Group 9"/>
          <xdr:cNvGrpSpPr>
            <a:grpSpLocks/>
          </xdr:cNvGrpSpPr>
        </xdr:nvGrpSpPr>
        <xdr:grpSpPr bwMode="auto">
          <a:xfrm>
            <a:off x="523" y="904"/>
            <a:ext cx="82" cy="95"/>
            <a:chOff x="283" y="476"/>
            <a:chExt cx="233" cy="271"/>
          </a:xfrm>
        </xdr:grpSpPr>
        <xdr:grpSp>
          <xdr:nvGrpSpPr>
            <xdr:cNvPr id="1668" name="Group 10"/>
            <xdr:cNvGrpSpPr>
              <a:grpSpLocks/>
            </xdr:cNvGrpSpPr>
          </xdr:nvGrpSpPr>
          <xdr:grpSpPr bwMode="auto">
            <a:xfrm>
              <a:off x="322" y="525"/>
              <a:ext cx="153" cy="179"/>
              <a:chOff x="80" y="120"/>
              <a:chExt cx="153" cy="179"/>
            </a:xfrm>
          </xdr:grpSpPr>
          <xdr:sp macro="" textlink="">
            <xdr:nvSpPr>
              <xdr:cNvPr id="1680" name="Rectangle 11"/>
              <xdr:cNvSpPr>
                <a:spLocks noChangeArrowheads="1"/>
              </xdr:cNvSpPr>
            </xdr:nvSpPr>
            <xdr:spPr bwMode="auto">
              <a:xfrm>
                <a:off x="131" y="120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FF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681" name="Rectangle 12"/>
              <xdr:cNvSpPr>
                <a:spLocks noChangeArrowheads="1"/>
              </xdr:cNvSpPr>
            </xdr:nvSpPr>
            <xdr:spPr bwMode="auto">
              <a:xfrm>
                <a:off x="80" y="228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682" name="Rectangle 13" descr="Vertical escura"/>
              <xdr:cNvSpPr>
                <a:spLocks noChangeArrowheads="1"/>
              </xdr:cNvSpPr>
            </xdr:nvSpPr>
            <xdr:spPr bwMode="auto">
              <a:xfrm>
                <a:off x="131" y="120"/>
                <a:ext cx="51" cy="179"/>
              </a:xfrm>
              <a:prstGeom prst="rect">
                <a:avLst/>
              </a:prstGeom>
              <a:pattFill prst="dkVert">
                <a:fgClr>
                  <a:srgbClr val="000000"/>
                </a:fgClr>
                <a:bgClr>
                  <a:srgbClr val="FFFFFF"/>
                </a:bgClr>
              </a:patt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1669" name="Group 14"/>
            <xdr:cNvGrpSpPr>
              <a:grpSpLocks/>
            </xdr:cNvGrpSpPr>
          </xdr:nvGrpSpPr>
          <xdr:grpSpPr bwMode="auto">
            <a:xfrm>
              <a:off x="283" y="476"/>
              <a:ext cx="233" cy="271"/>
              <a:chOff x="283" y="476"/>
              <a:chExt cx="233" cy="271"/>
            </a:xfrm>
          </xdr:grpSpPr>
          <xdr:grpSp>
            <xdr:nvGrpSpPr>
              <xdr:cNvPr id="1670" name="Group 15"/>
              <xdr:cNvGrpSpPr>
                <a:grpSpLocks/>
              </xdr:cNvGrpSpPr>
            </xdr:nvGrpSpPr>
            <xdr:grpSpPr bwMode="auto">
              <a:xfrm>
                <a:off x="337" y="524"/>
                <a:ext cx="179" cy="74"/>
                <a:chOff x="350" y="129"/>
                <a:chExt cx="179" cy="74"/>
              </a:xfrm>
            </xdr:grpSpPr>
            <xdr:sp macro="" textlink="">
              <xdr:nvSpPr>
                <xdr:cNvPr id="1678" name="Line 16"/>
                <xdr:cNvSpPr>
                  <a:spLocks noChangeShapeType="1"/>
                </xdr:cNvSpPr>
              </xdr:nvSpPr>
              <xdr:spPr bwMode="auto">
                <a:xfrm>
                  <a:off x="350" y="129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679" name="Line 17"/>
                <xdr:cNvSpPr>
                  <a:spLocks noChangeShapeType="1"/>
                </xdr:cNvSpPr>
              </xdr:nvSpPr>
              <xdr:spPr bwMode="auto">
                <a:xfrm>
                  <a:off x="350" y="203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1671" name="Line 18"/>
              <xdr:cNvSpPr>
                <a:spLocks noChangeShapeType="1"/>
              </xdr:cNvSpPr>
            </xdr:nvSpPr>
            <xdr:spPr bwMode="auto">
              <a:xfrm rot="5400000">
                <a:off x="237" y="612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72" name="Line 19"/>
              <xdr:cNvSpPr>
                <a:spLocks noChangeShapeType="1"/>
              </xdr:cNvSpPr>
            </xdr:nvSpPr>
            <xdr:spPr bwMode="auto">
              <a:xfrm rot="5400000">
                <a:off x="288" y="611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73" name="Line 20"/>
              <xdr:cNvSpPr>
                <a:spLocks noChangeShapeType="1"/>
              </xdr:cNvSpPr>
            </xdr:nvSpPr>
            <xdr:spPr bwMode="auto">
              <a:xfrm>
                <a:off x="477" y="481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74" name="Line 21"/>
              <xdr:cNvSpPr>
                <a:spLocks noChangeShapeType="1"/>
              </xdr:cNvSpPr>
            </xdr:nvSpPr>
            <xdr:spPr bwMode="auto">
              <a:xfrm>
                <a:off x="323" y="603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grpSp>
            <xdr:nvGrpSpPr>
              <xdr:cNvPr id="1675" name="Group 22"/>
              <xdr:cNvGrpSpPr>
                <a:grpSpLocks/>
              </xdr:cNvGrpSpPr>
            </xdr:nvGrpSpPr>
            <xdr:grpSpPr bwMode="auto">
              <a:xfrm>
                <a:off x="283" y="631"/>
                <a:ext cx="180" cy="75"/>
                <a:chOff x="349" y="235"/>
                <a:chExt cx="180" cy="75"/>
              </a:xfrm>
            </xdr:grpSpPr>
            <xdr:sp macro="" textlink="">
              <xdr:nvSpPr>
                <xdr:cNvPr id="1676" name="Line 23"/>
                <xdr:cNvSpPr>
                  <a:spLocks noChangeShapeType="1"/>
                </xdr:cNvSpPr>
              </xdr:nvSpPr>
              <xdr:spPr bwMode="auto">
                <a:xfrm>
                  <a:off x="349" y="235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677" name="Line 24"/>
                <xdr:cNvSpPr>
                  <a:spLocks noChangeShapeType="1"/>
                </xdr:cNvSpPr>
              </xdr:nvSpPr>
              <xdr:spPr bwMode="auto">
                <a:xfrm>
                  <a:off x="350" y="310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</xdr:grpSp>
    </xdr:grpSp>
    <xdr:clientData/>
  </xdr:twoCellAnchor>
  <xdr:twoCellAnchor>
    <xdr:from>
      <xdr:col>5</xdr:col>
      <xdr:colOff>561975</xdr:colOff>
      <xdr:row>13</xdr:row>
      <xdr:rowOff>95250</xdr:rowOff>
    </xdr:from>
    <xdr:to>
      <xdr:col>5</xdr:col>
      <xdr:colOff>561975</xdr:colOff>
      <xdr:row>14</xdr:row>
      <xdr:rowOff>85725</xdr:rowOff>
    </xdr:to>
    <xdr:sp macro="" textlink="">
      <xdr:nvSpPr>
        <xdr:cNvPr id="1565" name="Line 172"/>
        <xdr:cNvSpPr>
          <a:spLocks noChangeShapeType="1"/>
        </xdr:cNvSpPr>
      </xdr:nvSpPr>
      <xdr:spPr bwMode="auto">
        <a:xfrm flipV="1">
          <a:off x="3609975" y="2209800"/>
          <a:ext cx="0" cy="1809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352425</xdr:colOff>
      <xdr:row>12</xdr:row>
      <xdr:rowOff>142875</xdr:rowOff>
    </xdr:from>
    <xdr:to>
      <xdr:col>9</xdr:col>
      <xdr:colOff>9525</xdr:colOff>
      <xdr:row>14</xdr:row>
      <xdr:rowOff>85725</xdr:rowOff>
    </xdr:to>
    <xdr:grpSp>
      <xdr:nvGrpSpPr>
        <xdr:cNvPr id="1566" name="Group 176"/>
        <xdr:cNvGrpSpPr>
          <a:grpSpLocks/>
        </xdr:cNvGrpSpPr>
      </xdr:nvGrpSpPr>
      <xdr:grpSpPr bwMode="auto">
        <a:xfrm>
          <a:off x="2181225" y="2085975"/>
          <a:ext cx="3314700" cy="304800"/>
          <a:chOff x="229" y="219"/>
          <a:chExt cx="348" cy="30"/>
        </a:xfrm>
      </xdr:grpSpPr>
      <xdr:sp macro="" textlink="">
        <xdr:nvSpPr>
          <xdr:cNvPr id="1662" name="Line 171"/>
          <xdr:cNvSpPr>
            <a:spLocks noChangeShapeType="1"/>
          </xdr:cNvSpPr>
        </xdr:nvSpPr>
        <xdr:spPr bwMode="auto">
          <a:xfrm flipH="1">
            <a:off x="378" y="249"/>
            <a:ext cx="199" cy="0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grpSp>
        <xdr:nvGrpSpPr>
          <xdr:cNvPr id="1663" name="Group 175"/>
          <xdr:cNvGrpSpPr>
            <a:grpSpLocks/>
          </xdr:cNvGrpSpPr>
        </xdr:nvGrpSpPr>
        <xdr:grpSpPr bwMode="auto">
          <a:xfrm>
            <a:off x="229" y="219"/>
            <a:ext cx="151" cy="11"/>
            <a:chOff x="229" y="219"/>
            <a:chExt cx="151" cy="11"/>
          </a:xfrm>
        </xdr:grpSpPr>
        <xdr:sp macro="" textlink="">
          <xdr:nvSpPr>
            <xdr:cNvPr id="1664" name="Line 173"/>
            <xdr:cNvSpPr>
              <a:spLocks noChangeShapeType="1"/>
            </xdr:cNvSpPr>
          </xdr:nvSpPr>
          <xdr:spPr bwMode="auto">
            <a:xfrm flipH="1">
              <a:off x="229" y="230"/>
              <a:ext cx="151" cy="0"/>
            </a:xfrm>
            <a:prstGeom prst="line">
              <a:avLst/>
            </a:prstGeom>
            <a:noFill/>
            <a:ln w="9525">
              <a:solidFill>
                <a:srgbClr val="FF0000"/>
              </a:solidFill>
              <a:round/>
              <a:headEnd/>
              <a:tailEnd/>
            </a:ln>
          </xdr:spPr>
        </xdr:sp>
        <xdr:sp macro="" textlink="">
          <xdr:nvSpPr>
            <xdr:cNvPr id="1665" name="Line 174"/>
            <xdr:cNvSpPr>
              <a:spLocks noChangeShapeType="1"/>
            </xdr:cNvSpPr>
          </xdr:nvSpPr>
          <xdr:spPr bwMode="auto">
            <a:xfrm flipV="1">
              <a:off x="229" y="219"/>
              <a:ext cx="0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209550</xdr:colOff>
      <xdr:row>13</xdr:row>
      <xdr:rowOff>9525</xdr:rowOff>
    </xdr:from>
    <xdr:to>
      <xdr:col>8</xdr:col>
      <xdr:colOff>552450</xdr:colOff>
      <xdr:row>50</xdr:row>
      <xdr:rowOff>19050</xdr:rowOff>
    </xdr:to>
    <xdr:grpSp>
      <xdr:nvGrpSpPr>
        <xdr:cNvPr id="1567" name="Group 119"/>
        <xdr:cNvGrpSpPr>
          <a:grpSpLocks/>
        </xdr:cNvGrpSpPr>
      </xdr:nvGrpSpPr>
      <xdr:grpSpPr bwMode="auto">
        <a:xfrm>
          <a:off x="819150" y="2124075"/>
          <a:ext cx="4610100" cy="6191250"/>
          <a:chOff x="86" y="221"/>
          <a:chExt cx="484" cy="643"/>
        </a:xfrm>
      </xdr:grpSpPr>
      <xdr:grpSp>
        <xdr:nvGrpSpPr>
          <xdr:cNvPr id="1580" name="Group 117"/>
          <xdr:cNvGrpSpPr>
            <a:grpSpLocks/>
          </xdr:cNvGrpSpPr>
        </xdr:nvGrpSpPr>
        <xdr:grpSpPr bwMode="auto">
          <a:xfrm>
            <a:off x="86" y="221"/>
            <a:ext cx="484" cy="643"/>
            <a:chOff x="86" y="221"/>
            <a:chExt cx="484" cy="643"/>
          </a:xfrm>
        </xdr:grpSpPr>
        <xdr:grpSp>
          <xdr:nvGrpSpPr>
            <xdr:cNvPr id="1582" name="Group 114"/>
            <xdr:cNvGrpSpPr>
              <a:grpSpLocks/>
            </xdr:cNvGrpSpPr>
          </xdr:nvGrpSpPr>
          <xdr:grpSpPr bwMode="auto">
            <a:xfrm>
              <a:off x="86" y="221"/>
              <a:ext cx="484" cy="643"/>
              <a:chOff x="86" y="221"/>
              <a:chExt cx="484" cy="643"/>
            </a:xfrm>
          </xdr:grpSpPr>
          <xdr:grpSp>
            <xdr:nvGrpSpPr>
              <xdr:cNvPr id="1585" name="Group 112"/>
              <xdr:cNvGrpSpPr>
                <a:grpSpLocks/>
              </xdr:cNvGrpSpPr>
            </xdr:nvGrpSpPr>
            <xdr:grpSpPr bwMode="auto">
              <a:xfrm>
                <a:off x="86" y="221"/>
                <a:ext cx="484" cy="462"/>
                <a:chOff x="86" y="238"/>
                <a:chExt cx="484" cy="462"/>
              </a:xfrm>
            </xdr:grpSpPr>
            <xdr:sp macro="" textlink="">
              <xdr:nvSpPr>
                <xdr:cNvPr id="1587" name="Rectangle 62" descr="Granito"/>
                <xdr:cNvSpPr>
                  <a:spLocks noChangeArrowheads="1"/>
                </xdr:cNvSpPr>
              </xdr:nvSpPr>
              <xdr:spPr bwMode="auto">
                <a:xfrm>
                  <a:off x="170" y="629"/>
                  <a:ext cx="400" cy="20"/>
                </a:xfrm>
                <a:prstGeom prst="rect">
                  <a:avLst/>
                </a:prstGeom>
                <a:blipFill dpi="0" rotWithShape="0">
                  <a:blip xmlns:r="http://schemas.openxmlformats.org/officeDocument/2006/relationships" r:embed="rId1" cstate="print"/>
                  <a:srcRect/>
                  <a:tile tx="0" ty="0" sx="100000" sy="100000" flip="none" algn="tl"/>
                </a:blip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grpSp>
              <xdr:nvGrpSpPr>
                <xdr:cNvPr id="1588" name="Group 111"/>
                <xdr:cNvGrpSpPr>
                  <a:grpSpLocks/>
                </xdr:cNvGrpSpPr>
              </xdr:nvGrpSpPr>
              <xdr:grpSpPr bwMode="auto">
                <a:xfrm>
                  <a:off x="86" y="238"/>
                  <a:ext cx="443" cy="462"/>
                  <a:chOff x="86" y="238"/>
                  <a:chExt cx="443" cy="462"/>
                </a:xfrm>
              </xdr:grpSpPr>
              <xdr:grpSp>
                <xdr:nvGrpSpPr>
                  <xdr:cNvPr id="1589" name="Group 27"/>
                  <xdr:cNvGrpSpPr>
                    <a:grpSpLocks/>
                  </xdr:cNvGrpSpPr>
                </xdr:nvGrpSpPr>
                <xdr:grpSpPr bwMode="auto">
                  <a:xfrm>
                    <a:off x="216" y="238"/>
                    <a:ext cx="50" cy="172"/>
                    <a:chOff x="216" y="238"/>
                    <a:chExt cx="50" cy="172"/>
                  </a:xfrm>
                </xdr:grpSpPr>
                <xdr:sp macro="" textlink="">
                  <xdr:nvSpPr>
                    <xdr:cNvPr id="1660" name="Line 25"/>
                    <xdr:cNvSpPr>
                      <a:spLocks noChangeShapeType="1"/>
                    </xdr:cNvSpPr>
                  </xdr:nvSpPr>
                  <xdr:spPr bwMode="auto">
                    <a:xfrm flipH="1">
                      <a:off x="216" y="410"/>
                      <a:ext cx="50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 type="triangle" w="med" len="med"/>
                      <a:tailEnd/>
                    </a:ln>
                  </xdr:spPr>
                </xdr:sp>
                <xdr:sp macro="" textlink="">
                  <xdr:nvSpPr>
                    <xdr:cNvPr id="1661" name="Line 26"/>
                    <xdr:cNvSpPr>
                      <a:spLocks noChangeShapeType="1"/>
                    </xdr:cNvSpPr>
                  </xdr:nvSpPr>
                  <xdr:spPr bwMode="auto">
                    <a:xfrm flipV="1">
                      <a:off x="216" y="238"/>
                      <a:ext cx="0" cy="172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/>
                      <a:tailEnd/>
                    </a:ln>
                  </xdr:spPr>
                </xdr:sp>
              </xdr:grpSp>
              <xdr:grpSp>
                <xdr:nvGrpSpPr>
                  <xdr:cNvPr id="1590" name="Group 110"/>
                  <xdr:cNvGrpSpPr>
                    <a:grpSpLocks/>
                  </xdr:cNvGrpSpPr>
                </xdr:nvGrpSpPr>
                <xdr:grpSpPr bwMode="auto">
                  <a:xfrm>
                    <a:off x="86" y="261"/>
                    <a:ext cx="443" cy="439"/>
                    <a:chOff x="86" y="261"/>
                    <a:chExt cx="443" cy="439"/>
                  </a:xfrm>
                </xdr:grpSpPr>
                <xdr:grpSp>
                  <xdr:nvGrpSpPr>
                    <xdr:cNvPr id="1591" name="Group 103"/>
                    <xdr:cNvGrpSpPr>
                      <a:grpSpLocks/>
                    </xdr:cNvGrpSpPr>
                  </xdr:nvGrpSpPr>
                  <xdr:grpSpPr bwMode="auto">
                    <a:xfrm>
                      <a:off x="86" y="271"/>
                      <a:ext cx="443" cy="429"/>
                      <a:chOff x="86" y="271"/>
                      <a:chExt cx="443" cy="429"/>
                    </a:xfrm>
                  </xdr:grpSpPr>
                  <xdr:grpSp>
                    <xdr:nvGrpSpPr>
                      <xdr:cNvPr id="1598" name="Group 98"/>
                      <xdr:cNvGrpSpPr>
                        <a:grpSpLocks/>
                      </xdr:cNvGrpSpPr>
                    </xdr:nvGrpSpPr>
                    <xdr:grpSpPr bwMode="auto">
                      <a:xfrm>
                        <a:off x="86" y="301"/>
                        <a:ext cx="381" cy="399"/>
                        <a:chOff x="86" y="301"/>
                        <a:chExt cx="381" cy="399"/>
                      </a:xfrm>
                    </xdr:grpSpPr>
                    <xdr:grpSp>
                      <xdr:nvGrpSpPr>
                        <xdr:cNvPr id="1602" name="Group 81"/>
                        <xdr:cNvGrpSpPr>
                          <a:grpSpLocks/>
                        </xdr:cNvGrpSpPr>
                      </xdr:nvGrpSpPr>
                      <xdr:grpSpPr bwMode="auto">
                        <a:xfrm>
                          <a:off x="86" y="301"/>
                          <a:ext cx="381" cy="399"/>
                          <a:chOff x="86" y="301"/>
                          <a:chExt cx="381" cy="397"/>
                        </a:xfrm>
                      </xdr:grpSpPr>
                      <xdr:grpSp>
                        <xdr:nvGrpSpPr>
                          <xdr:cNvPr id="1619" name="Group 80"/>
                          <xdr:cNvGrpSpPr>
                            <a:grpSpLocks/>
                          </xdr:cNvGrpSpPr>
                        </xdr:nvGrpSpPr>
                        <xdr:grpSpPr bwMode="auto">
                          <a:xfrm>
                            <a:off x="86" y="301"/>
                            <a:ext cx="381" cy="397"/>
                            <a:chOff x="86" y="301"/>
                            <a:chExt cx="381" cy="397"/>
                          </a:xfrm>
                        </xdr:grpSpPr>
                        <xdr:grpSp>
                          <xdr:nvGrpSpPr>
                            <xdr:cNvPr id="1622" name="Group 77"/>
                            <xdr:cNvGrpSpPr>
                              <a:grpSpLocks/>
                            </xdr:cNvGrpSpPr>
                          </xdr:nvGrpSpPr>
                          <xdr:grpSpPr bwMode="auto">
                            <a:xfrm>
                              <a:off x="86" y="301"/>
                              <a:ext cx="381" cy="397"/>
                              <a:chOff x="86" y="301"/>
                              <a:chExt cx="381" cy="397"/>
                            </a:xfrm>
                          </xdr:grpSpPr>
                          <xdr:grpSp>
                            <xdr:nvGrpSpPr>
                              <xdr:cNvPr id="1625" name="Group 76"/>
                              <xdr:cNvGrpSpPr>
                                <a:grpSpLocks/>
                              </xdr:cNvGrpSpPr>
                            </xdr:nvGrpSpPr>
                            <xdr:grpSpPr bwMode="auto">
                              <a:xfrm>
                                <a:off x="86" y="301"/>
                                <a:ext cx="381" cy="397"/>
                                <a:chOff x="86" y="301"/>
                                <a:chExt cx="381" cy="397"/>
                              </a:xfrm>
                            </xdr:grpSpPr>
                            <xdr:grpSp>
                              <xdr:nvGrpSpPr>
                                <xdr:cNvPr id="1627" name="Group 68"/>
                                <xdr:cNvGrpSpPr>
                                  <a:grpSpLocks/>
                                </xdr:cNvGrpSpPr>
                              </xdr:nvGrpSpPr>
                              <xdr:grpSpPr bwMode="auto">
                                <a:xfrm>
                                  <a:off x="86" y="301"/>
                                  <a:ext cx="381" cy="326"/>
                                  <a:chOff x="86" y="301"/>
                                  <a:chExt cx="381" cy="326"/>
                                </a:xfrm>
                              </xdr:grpSpPr>
                              <xdr:grpSp>
                                <xdr:nvGrpSpPr>
                                  <xdr:cNvPr id="1630" name="Group 67"/>
                                  <xdr:cNvGrpSpPr>
                                    <a:grpSpLocks/>
                                  </xdr:cNvGrpSpPr>
                                </xdr:nvGrpSpPr>
                                <xdr:grpSpPr bwMode="auto">
                                  <a:xfrm>
                                    <a:off x="241" y="301"/>
                                    <a:ext cx="226" cy="326"/>
                                    <a:chOff x="241" y="301"/>
                                    <a:chExt cx="226" cy="326"/>
                                  </a:xfrm>
                                </xdr:grpSpPr>
                                <xdr:grpSp>
                                  <xdr:nvGrpSpPr>
                                    <xdr:cNvPr id="1634" name="Group 49"/>
                                    <xdr:cNvGrpSpPr>
                                      <a:grpSpLocks/>
                                    </xdr:cNvGrpSpPr>
                                  </xdr:nvGrpSpPr>
                                  <xdr:grpSpPr bwMode="auto">
                                    <a:xfrm rot="16200000" flipH="1">
                                      <a:off x="434" y="496"/>
                                      <a:ext cx="41" cy="24"/>
                                      <a:chOff x="333" y="547"/>
                                      <a:chExt cx="41" cy="24"/>
                                    </a:xfrm>
                                  </xdr:grpSpPr>
                                  <xdr:sp macro="" textlink="">
                                    <xdr:nvSpPr>
                                      <xdr:cNvPr id="1658" name="Rectangle 50"/>
                                      <xdr:cNvSpPr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346" y="547"/>
                                        <a:ext cx="14" cy="24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3366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</xdr:sp>
                                  <xdr:sp macro="" textlink="">
                                    <xdr:nvSpPr>
                                      <xdr:cNvPr id="1659" name="Rectangle 51"/>
                                      <xdr:cNvSpPr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333" y="567"/>
                                        <a:ext cx="41" cy="4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3366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</xdr:sp>
                                </xdr:grpSp>
                                <xdr:grpSp>
                                  <xdr:nvGrpSpPr>
                                    <xdr:cNvPr id="1635" name="Group 61"/>
                                    <xdr:cNvGrpSpPr>
                                      <a:grpSpLocks/>
                                    </xdr:cNvGrpSpPr>
                                  </xdr:nvGrpSpPr>
                                  <xdr:grpSpPr bwMode="auto">
                                    <a:xfrm>
                                      <a:off x="241" y="301"/>
                                      <a:ext cx="220" cy="326"/>
                                      <a:chOff x="241" y="301"/>
                                      <a:chExt cx="220" cy="326"/>
                                    </a:xfrm>
                                  </xdr:grpSpPr>
                                  <xdr:grpSp>
                                    <xdr:nvGrpSpPr>
                                      <xdr:cNvPr id="1636" name="Group 58"/>
                                      <xdr:cNvGrpSpPr>
                                        <a:grpSpLocks/>
                                      </xdr:cNvGrpSpPr>
                                    </xdr:nvGrpSpPr>
                                    <xdr:grpSpPr bwMode="auto">
                                      <a:xfrm>
                                        <a:off x="241" y="301"/>
                                        <a:ext cx="220" cy="270"/>
                                        <a:chOff x="241" y="301"/>
                                        <a:chExt cx="220" cy="270"/>
                                      </a:xfrm>
                                    </xdr:grpSpPr>
                                    <xdr:grpSp>
                                      <xdr:nvGrpSpPr>
                                        <xdr:cNvPr id="1639" name="Group 6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 bwMode="auto">
                                        <a:xfrm>
                                          <a:off x="262" y="334"/>
                                          <a:ext cx="181" cy="218"/>
                                          <a:chOff x="189" y="215"/>
                                          <a:chExt cx="259" cy="312"/>
                                        </a:xfrm>
                                      </xdr:grpSpPr>
                                      <xdr:sp macro="" textlink="">
                                        <xdr:nvSpPr>
                                          <xdr:cNvPr id="1655" name="Rectangle 1"/>
                                          <xdr:cNvSpPr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190" y="267"/>
                                            <a:ext cx="258" cy="208"/>
                                          </a:xfrm>
                                          <a:prstGeom prst="rect">
                                            <a:avLst/>
                                          </a:prstGeom>
                                          <a:gradFill rotWithShape="0">
                                            <a:gsLst>
                                              <a:gs pos="0">
                                                <a:srgbClr val="3366FF"/>
                                              </a:gs>
                                              <a:gs pos="50000">
                                                <a:srgbClr val="00CCFF"/>
                                              </a:gs>
                                              <a:gs pos="100000">
                                                <a:srgbClr val="3366FF"/>
                                              </a:gs>
                                            </a:gsLst>
                                            <a:lin ang="0" scaled="1"/>
                                          </a:gra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</xdr:sp>
                                      <xdr:sp macro="" textlink="">
                                        <xdr:nvSpPr>
                                          <xdr:cNvPr id="1656" name="AutoShape 3"/>
                                          <xdr:cNvSpPr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 flipV="1">
                                            <a:off x="190" y="475"/>
                                            <a:ext cx="258" cy="52"/>
                                          </a:xfrm>
                                          <a:prstGeom prst="triangle">
                                            <a:avLst>
                                              <a:gd name="adj" fmla="val 50000"/>
                                            </a:avLst>
                                          </a:prstGeom>
                                          <a:gradFill rotWithShape="0">
                                            <a:gsLst>
                                              <a:gs pos="0">
                                                <a:srgbClr val="3366FF"/>
                                              </a:gs>
                                              <a:gs pos="50000">
                                                <a:srgbClr val="00CCFF"/>
                                              </a:gs>
                                              <a:gs pos="100000">
                                                <a:srgbClr val="3366FF"/>
                                              </a:gs>
                                            </a:gsLst>
                                            <a:lin ang="0" scaled="1"/>
                                          </a:gra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</xdr:sp>
                                      <xdr:sp macro="" textlink="">
                                        <xdr:nvSpPr>
                                          <xdr:cNvPr id="1657" name="AutoShape 5"/>
                                          <xdr:cNvSpPr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189" y="215"/>
                                            <a:ext cx="258" cy="52"/>
                                          </a:xfrm>
                                          <a:prstGeom prst="triangle">
                                            <a:avLst>
                                              <a:gd name="adj" fmla="val 50000"/>
                                            </a:avLst>
                                          </a:prstGeom>
                                          <a:gradFill rotWithShape="0">
                                            <a:gsLst>
                                              <a:gs pos="0">
                                                <a:srgbClr val="3366FF"/>
                                              </a:gs>
                                              <a:gs pos="50000">
                                                <a:srgbClr val="00CCFF"/>
                                              </a:gs>
                                              <a:gs pos="100000">
                                                <a:srgbClr val="3366FF"/>
                                              </a:gs>
                                            </a:gsLst>
                                            <a:lin ang="0" scaled="1"/>
                                          </a:gra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</xdr:sp>
                                    </xdr:grpSp>
                                    <xdr:grpSp>
                                      <xdr:nvGrpSpPr>
                                        <xdr:cNvPr id="1640" name="Group 30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 bwMode="auto">
                                        <a:xfrm>
                                          <a:off x="333" y="547"/>
                                          <a:ext cx="41" cy="24"/>
                                          <a:chOff x="333" y="547"/>
                                          <a:chExt cx="41" cy="24"/>
                                        </a:xfrm>
                                      </xdr:grpSpPr>
                                      <xdr:sp macro="" textlink="">
                                        <xdr:nvSpPr>
                                          <xdr:cNvPr id="1653" name="Rectangle 28"/>
                                          <xdr:cNvSpPr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346" y="547"/>
                                            <a:ext cx="14" cy="24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3366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</xdr:sp>
                                      <xdr:sp macro="" textlink="">
                                        <xdr:nvSpPr>
                                          <xdr:cNvPr id="1654" name="Rectangle 29"/>
                                          <xdr:cNvSpPr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333" y="567"/>
                                            <a:ext cx="41" cy="4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3366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</xdr:sp>
                                    </xdr:grpSp>
                                    <xdr:grpSp>
                                      <xdr:nvGrpSpPr>
                                        <xdr:cNvPr id="1641" name="Group 31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 bwMode="auto">
                                        <a:xfrm rot="5400000">
                                          <a:off x="232" y="376"/>
                                          <a:ext cx="41" cy="24"/>
                                          <a:chOff x="333" y="547"/>
                                          <a:chExt cx="41" cy="24"/>
                                        </a:xfrm>
                                      </xdr:grpSpPr>
                                      <xdr:sp macro="" textlink="">
                                        <xdr:nvSpPr>
                                          <xdr:cNvPr id="1651" name="Rectangle 32"/>
                                          <xdr:cNvSpPr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346" y="547"/>
                                            <a:ext cx="14" cy="24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3366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</xdr:sp>
                                      <xdr:sp macro="" textlink="">
                                        <xdr:nvSpPr>
                                          <xdr:cNvPr id="1652" name="Rectangle 33"/>
                                          <xdr:cNvSpPr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333" y="567"/>
                                            <a:ext cx="41" cy="4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3366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</xdr:sp>
                                    </xdr:grpSp>
                                    <xdr:grpSp>
                                      <xdr:nvGrpSpPr>
                                        <xdr:cNvPr id="1642" name="Group 37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 bwMode="auto">
                                        <a:xfrm>
                                          <a:off x="339" y="301"/>
                                          <a:ext cx="26" cy="39"/>
                                          <a:chOff x="140" y="527"/>
                                          <a:chExt cx="37" cy="56"/>
                                        </a:xfrm>
                                      </xdr:grpSpPr>
                                      <xdr:sp macro="" textlink="">
                                        <xdr:nvSpPr>
                                          <xdr:cNvPr id="1649" name="Rectangle 38" descr="Quadriculado grande"/>
                                          <xdr:cNvSpPr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140" y="527"/>
                                            <a:ext cx="37" cy="26"/>
                                          </a:xfrm>
                                          <a:prstGeom prst="rect">
                                            <a:avLst/>
                                          </a:prstGeom>
                                          <a:pattFill prst="lgCheck">
                                            <a:fgClr>
                                              <a:srgbClr val="3366FF"/>
                                            </a:fgClr>
                                            <a:bgClr>
                                              <a:srgbClr val="FFFFFF"/>
                                            </a:bgClr>
                                          </a:patt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</xdr:sp>
                                      <xdr:sp macro="" textlink="">
                                        <xdr:nvSpPr>
                                          <xdr:cNvPr id="1650" name="Rectangle 39"/>
                                          <xdr:cNvSpPr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151" y="554"/>
                                            <a:ext cx="14" cy="29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3366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</xdr:sp>
                                    </xdr:grpSp>
                                    <xdr:grpSp>
                                      <xdr:nvGrpSpPr>
                                        <xdr:cNvPr id="1643" name="Group 40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 bwMode="auto">
                                        <a:xfrm rot="-5400000">
                                          <a:off x="438" y="373"/>
                                          <a:ext cx="29" cy="17"/>
                                          <a:chOff x="333" y="547"/>
                                          <a:chExt cx="41" cy="24"/>
                                        </a:xfrm>
                                      </xdr:grpSpPr>
                                      <xdr:sp macro="" textlink="">
                                        <xdr:nvSpPr>
                                          <xdr:cNvPr id="1647" name="Rectangle 41"/>
                                          <xdr:cNvSpPr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346" y="547"/>
                                            <a:ext cx="14" cy="24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3366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</xdr:sp>
                                      <xdr:sp macro="" textlink="">
                                        <xdr:nvSpPr>
                                          <xdr:cNvPr id="1648" name="Rectangle 42"/>
                                          <xdr:cNvSpPr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333" y="567"/>
                                            <a:ext cx="41" cy="4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3366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</xdr:sp>
                                    </xdr:grpSp>
                                    <xdr:grpSp>
                                      <xdr:nvGrpSpPr>
                                        <xdr:cNvPr id="1644" name="Group 55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 bwMode="auto">
                                        <a:xfrm flipV="1">
                                          <a:off x="392" y="340"/>
                                          <a:ext cx="29" cy="17"/>
                                          <a:chOff x="333" y="547"/>
                                          <a:chExt cx="41" cy="24"/>
                                        </a:xfrm>
                                      </xdr:grpSpPr>
                                      <xdr:sp macro="" textlink="">
                                        <xdr:nvSpPr>
                                          <xdr:cNvPr id="1645" name="Rectangle 56"/>
                                          <xdr:cNvSpPr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346" y="547"/>
                                            <a:ext cx="14" cy="24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3366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</xdr:sp>
                                      <xdr:sp macro="" textlink="">
                                        <xdr:nvSpPr>
                                          <xdr:cNvPr id="1646" name="Rectangle 57"/>
                                          <xdr:cNvSpPr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333" y="567"/>
                                            <a:ext cx="41" cy="4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3366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</xdr:sp>
                                    </xdr:grpSp>
                                  </xdr:grpSp>
                                  <xdr:sp macro="" textlink="">
                                    <xdr:nvSpPr>
                                      <xdr:cNvPr id="1637" name="Rectangle 59"/>
                                      <xdr:cNvSpPr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258" y="494"/>
                                        <a:ext cx="16" cy="126"/>
                                      </a:xfrm>
                                      <a:prstGeom prst="rect">
                                        <a:avLst/>
                                      </a:prstGeom>
                                      <a:gradFill rotWithShape="0">
                                        <a:gsLst>
                                          <a:gs pos="0">
                                            <a:srgbClr val="3366FF"/>
                                          </a:gs>
                                          <a:gs pos="50000">
                                            <a:srgbClr val="FFFFFF"/>
                                          </a:gs>
                                          <a:gs pos="100000">
                                            <a:srgbClr val="3366FF"/>
                                          </a:gs>
                                        </a:gsLst>
                                        <a:lin ang="0" scaled="1"/>
                                      </a:gra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</xdr:sp>
                                  <xdr:sp macro="" textlink="">
                                    <xdr:nvSpPr>
                                      <xdr:cNvPr id="1638" name="Rectangle 60"/>
                                      <xdr:cNvSpPr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246" y="621"/>
                                        <a:ext cx="38" cy="6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3366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</xdr:sp>
                                </xdr:grpSp>
                              </xdr:grpSp>
                              <xdr:grpSp>
                                <xdr:nvGrpSpPr>
                                  <xdr:cNvPr id="1631" name="Group 63"/>
                                  <xdr:cNvGrpSpPr>
                                    <a:grpSpLocks/>
                                  </xdr:cNvGrpSpPr>
                                </xdr:nvGrpSpPr>
                                <xdr:grpSpPr bwMode="auto">
                                  <a:xfrm>
                                    <a:off x="86" y="457"/>
                                    <a:ext cx="115" cy="55"/>
                                    <a:chOff x="369" y="420"/>
                                    <a:chExt cx="115" cy="55"/>
                                  </a:xfrm>
                                </xdr:grpSpPr>
                                <xdr:sp macro="" textlink="">
                                  <xdr:nvSpPr>
                                    <xdr:cNvPr id="1632" name="Oval 64"/>
                                    <xdr:cNvSpPr>
                                      <a:spLocks noChangeArrowheads="1"/>
                                    </xdr:cNvSpPr>
                                  </xdr:nvSpPr>
                                  <xdr:spPr bwMode="auto">
                                    <a:xfrm>
                                      <a:off x="436" y="426"/>
                                      <a:ext cx="48" cy="42"/>
                                    </a:xfrm>
                                    <a:prstGeom prst="ellipse">
                                      <a:avLst/>
                                    </a:prstGeom>
                                    <a:noFill/>
                                    <a:ln w="38100">
                                      <a:solidFill>
                                        <a:srgbClr val="FF0000"/>
                                      </a:solidFill>
                                      <a:round/>
                                      <a:headEnd/>
                                      <a:tailEnd/>
                                    </a:ln>
                                  </xdr:spPr>
                                </xdr:sp>
                                <xdr:sp macro="" textlink="">
                                  <xdr:nvSpPr>
                                    <xdr:cNvPr id="1089" name="AutoShape 65"/>
                                    <xdr:cNvSpPr>
                                      <a:spLocks noChangeArrowheads="1"/>
                                    </xdr:cNvSpPr>
                                  </xdr:nvSpPr>
                                  <xdr:spPr bwMode="auto">
                                    <a:xfrm>
                                      <a:off x="369" y="420"/>
                                      <a:ext cx="82" cy="55"/>
                                    </a:xfrm>
                                    <a:prstGeom prst="chevron">
                                      <a:avLst>
                                        <a:gd name="adj" fmla="val 37273"/>
                                      </a:avLst>
                                    </a:prstGeom>
                                    <a:solidFill>
                                      <a:srgbClr val="FF0000"/>
                                    </a:solidFill>
                                    <a:ln w="57150">
                                      <a:solidFill>
                                        <a:srgbClr val="FF9900"/>
                                      </a:solidFill>
                                      <a:miter lim="800000"/>
                                      <a:headEnd/>
                                      <a:tailEnd/>
                                    </a:ln>
                                  </xdr:spPr>
                                  <xdr:txBody>
                                    <a:bodyPr vertOverflow="clip" wrap="square" lIns="27432" tIns="22860" rIns="0" bIns="0" anchor="t" upright="1"/>
                                    <a:lstStyle/>
                                    <a:p>
                                      <a:pPr algn="l" rtl="0">
                                        <a:defRPr sz="1000"/>
                                      </a:pPr>
                                      <a:endParaRPr lang="pt-BR" sz="1000" b="0" i="0" strike="noStrike">
                                        <a:solidFill>
                                          <a:srgbClr val="000000"/>
                                        </a:solidFill>
                                        <a:latin typeface="Arial"/>
                                        <a:cs typeface="Arial"/>
                                      </a:endParaRPr>
                                    </a:p>
                                    <a:p>
                                      <a:pPr algn="l" rtl="0">
                                        <a:defRPr sz="1000"/>
                                      </a:pPr>
                                      <a:r>
                                        <a:rPr lang="pt-BR" sz="1000" b="1" i="0" strike="noStrike">
                                          <a:solidFill>
                                            <a:srgbClr val="000000"/>
                                          </a:solidFill>
                                          <a:latin typeface="Arial"/>
                                          <a:cs typeface="Arial"/>
                                        </a:rPr>
                                        <a:t>CO</a:t>
                                      </a:r>
                                      <a:r>
                                        <a:rPr lang="pt-BR" sz="1000" b="1" i="0" strike="noStrike">
                                          <a:solidFill>
                                            <a:srgbClr val="FFFFFF"/>
                                          </a:solidFill>
                                          <a:latin typeface="Arial"/>
                                          <a:cs typeface="Arial"/>
                                        </a:rPr>
                                        <a:t>MENT</a:t>
                                      </a:r>
                                      <a:r>
                                        <a:rPr lang="pt-BR" sz="1000" b="0" i="0" strike="noStrike">
                                          <a:solidFill>
                                            <a:srgbClr val="FFFFFF"/>
                                          </a:solidFill>
                                          <a:latin typeface="Arial"/>
                                          <a:cs typeface="Arial"/>
                                        </a:rPr>
                                        <a:t>.</a:t>
                                      </a:r>
                                    </a:p>
                                  </xdr:txBody>
                                </xdr:sp>
                              </xdr:grpSp>
                            </xdr:grpSp>
                            <xdr:sp macro="" textlink="">
                              <xdr:nvSpPr>
                                <xdr:cNvPr id="1628" name="Line 73"/>
                                <xdr:cNvSpPr>
                                  <a:spLocks noChangeShapeType="1"/>
                                </xdr:cNvSpPr>
                              </xdr:nvSpPr>
                              <xdr:spPr bwMode="auto">
                                <a:xfrm>
                                  <a:off x="246" y="629"/>
                                  <a:ext cx="0" cy="69"/>
                                </a:xfrm>
                                <a:prstGeom prst="line">
                                  <a:avLst/>
                                </a:prstGeom>
                                <a:noFill/>
                                <a:ln w="3175">
                                  <a:solidFill>
                                    <a:srgbClr val="000000"/>
                                  </a:solidFill>
                                  <a:round/>
                                  <a:headEnd/>
                                  <a:tailEnd/>
                                </a:ln>
                              </xdr:spPr>
                            </xdr:sp>
                            <xdr:sp macro="" textlink="">
                              <xdr:nvSpPr>
                                <xdr:cNvPr id="1629" name="Line 74"/>
                                <xdr:cNvSpPr>
                                  <a:spLocks noChangeShapeType="1"/>
                                </xdr:cNvSpPr>
                              </xdr:nvSpPr>
                              <xdr:spPr bwMode="auto">
                                <a:xfrm>
                                  <a:off x="285" y="627"/>
                                  <a:ext cx="0" cy="69"/>
                                </a:xfrm>
                                <a:prstGeom prst="line">
                                  <a:avLst/>
                                </a:prstGeom>
                                <a:noFill/>
                                <a:ln w="3175">
                                  <a:solidFill>
                                    <a:srgbClr val="000000"/>
                                  </a:solidFill>
                                  <a:round/>
                                  <a:headEnd/>
                                  <a:tailEnd/>
                                </a:ln>
                              </xdr:spPr>
                            </xdr:sp>
                          </xdr:grpSp>
                          <xdr:sp macro="" textlink="">
                            <xdr:nvSpPr>
                              <xdr:cNvPr id="1626" name="Line 75"/>
                              <xdr:cNvSpPr>
                                <a:spLocks noChangeShapeType="1"/>
                              </xdr:cNvSpPr>
                            </xdr:nvSpPr>
                            <xdr:spPr bwMode="auto">
                              <a:xfrm>
                                <a:off x="247" y="690"/>
                                <a:ext cx="37" cy="0"/>
                              </a:xfrm>
                              <a:prstGeom prst="line">
                                <a:avLst/>
                              </a:prstGeom>
                              <a:noFill/>
                              <a:ln w="9525">
                                <a:solidFill>
                                  <a:srgbClr val="000000"/>
                                </a:solidFill>
                                <a:round/>
                                <a:headEnd type="triangle" w="med" len="med"/>
                                <a:tailEnd type="triangle" w="med" len="med"/>
                              </a:ln>
                            </xdr:spPr>
                          </xdr:sp>
                        </xdr:grpSp>
                        <xdr:sp macro="" textlink="">
                          <xdr:nvSpPr>
                            <xdr:cNvPr id="1623" name="Line 78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219" y="585"/>
                              <a:ext cx="39" cy="0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000000"/>
                              </a:solidFill>
                              <a:round/>
                              <a:headEnd/>
                              <a:tailEnd type="triangle" w="med" len="med"/>
                            </a:ln>
                          </xdr:spPr>
                        </xdr:sp>
                        <xdr:sp macro="" textlink="">
                          <xdr:nvSpPr>
                            <xdr:cNvPr id="1624" name="Line 79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274" y="586"/>
                              <a:ext cx="39" cy="0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000000"/>
                              </a:solidFill>
                              <a:round/>
                              <a:headEnd type="triangle" w="med" len="med"/>
                              <a:tailEnd/>
                            </a:ln>
                          </xdr:spPr>
                        </xdr:sp>
                      </xdr:grpSp>
                      <xdr:sp macro="" textlink="">
                        <xdr:nvSpPr>
                          <xdr:cNvPr id="1620" name="Arc 71"/>
                          <xdr:cNvSpPr>
                            <a:spLocks/>
                          </xdr:cNvSpPr>
                        </xdr:nvSpPr>
                        <xdr:spPr bwMode="auto">
                          <a:xfrm rot="8100000" flipH="1">
                            <a:off x="274" y="348"/>
                            <a:ext cx="37" cy="37"/>
                          </a:xfrm>
                          <a:custGeom>
                            <a:avLst/>
                            <a:gdLst>
                              <a:gd name="T0" fmla="*/ 0 w 21600"/>
                              <a:gd name="T1" fmla="*/ 0 h 21600"/>
                              <a:gd name="T2" fmla="*/ 0 w 21600"/>
                              <a:gd name="T3" fmla="*/ 0 h 21600"/>
                              <a:gd name="T4" fmla="*/ 0 w 21600"/>
                              <a:gd name="T5" fmla="*/ 0 h 21600"/>
                              <a:gd name="T6" fmla="*/ 0 60000 65536"/>
                              <a:gd name="T7" fmla="*/ 0 60000 65536"/>
                              <a:gd name="T8" fmla="*/ 0 60000 65536"/>
                              <a:gd name="T9" fmla="*/ 0 w 21600"/>
                              <a:gd name="T10" fmla="*/ 0 h 21600"/>
                              <a:gd name="T11" fmla="*/ 21600 w 21600"/>
                              <a:gd name="T12" fmla="*/ 21600 h 21600"/>
                            </a:gdLst>
                            <a:ahLst/>
                            <a:cxnLst>
                              <a:cxn ang="T6">
                                <a:pos x="T0" y="T1"/>
                              </a:cxn>
                              <a:cxn ang="T7">
                                <a:pos x="T2" y="T3"/>
                              </a:cxn>
                              <a:cxn ang="T8">
                                <a:pos x="T4" y="T5"/>
                              </a:cxn>
                            </a:cxnLst>
                            <a:rect l="T9" t="T10" r="T11" b="T12"/>
                            <a:pathLst>
                              <a:path w="21600" h="21600" fill="none" extrusionOk="0">
                                <a:moveTo>
                                  <a:pt x="-1" y="0"/>
                                </a:moveTo>
                                <a:cubicBezTo>
                                  <a:pt x="11929" y="0"/>
                                  <a:pt x="21600" y="9670"/>
                                  <a:pt x="21600" y="21600"/>
                                </a:cubicBezTo>
                              </a:path>
                              <a:path w="21600" h="21600" stroke="0" extrusionOk="0">
                                <a:moveTo>
                                  <a:pt x="-1" y="0"/>
                                </a:moveTo>
                                <a:cubicBezTo>
                                  <a:pt x="11929" y="0"/>
                                  <a:pt x="21600" y="9670"/>
                                  <a:pt x="21600" y="21600"/>
                                </a:cubicBezTo>
                                <a:lnTo>
                                  <a:pt x="0" y="21600"/>
                                </a:lnTo>
                                <a:close/>
                              </a:path>
                            </a:pathLst>
                          </a:custGeom>
                          <a:noFill/>
                          <a:ln w="28575">
                            <a:solidFill>
                              <a:srgbClr val="FFFF00"/>
                            </a:solidFill>
                            <a:round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1621" name="Arc 70"/>
                          <xdr:cNvSpPr>
                            <a:spLocks/>
                          </xdr:cNvSpPr>
                        </xdr:nvSpPr>
                        <xdr:spPr bwMode="auto">
                          <a:xfrm rot="-9000000">
                            <a:off x="391" y="501"/>
                            <a:ext cx="37" cy="37"/>
                          </a:xfrm>
                          <a:custGeom>
                            <a:avLst/>
                            <a:gdLst>
                              <a:gd name="T0" fmla="*/ 0 w 21600"/>
                              <a:gd name="T1" fmla="*/ 0 h 21600"/>
                              <a:gd name="T2" fmla="*/ 0 w 21600"/>
                              <a:gd name="T3" fmla="*/ 0 h 21600"/>
                              <a:gd name="T4" fmla="*/ 0 w 21600"/>
                              <a:gd name="T5" fmla="*/ 0 h 21600"/>
                              <a:gd name="T6" fmla="*/ 0 60000 65536"/>
                              <a:gd name="T7" fmla="*/ 0 60000 65536"/>
                              <a:gd name="T8" fmla="*/ 0 60000 65536"/>
                              <a:gd name="T9" fmla="*/ 0 w 21600"/>
                              <a:gd name="T10" fmla="*/ 0 h 21600"/>
                              <a:gd name="T11" fmla="*/ 21600 w 21600"/>
                              <a:gd name="T12" fmla="*/ 21600 h 21600"/>
                            </a:gdLst>
                            <a:ahLst/>
                            <a:cxnLst>
                              <a:cxn ang="T6">
                                <a:pos x="T0" y="T1"/>
                              </a:cxn>
                              <a:cxn ang="T7">
                                <a:pos x="T2" y="T3"/>
                              </a:cxn>
                              <a:cxn ang="T8">
                                <a:pos x="T4" y="T5"/>
                              </a:cxn>
                            </a:cxnLst>
                            <a:rect l="T9" t="T10" r="T11" b="T12"/>
                            <a:pathLst>
                              <a:path w="21600" h="21600" fill="none" extrusionOk="0">
                                <a:moveTo>
                                  <a:pt x="-1" y="0"/>
                                </a:moveTo>
                                <a:cubicBezTo>
                                  <a:pt x="11929" y="0"/>
                                  <a:pt x="21600" y="9670"/>
                                  <a:pt x="21600" y="21600"/>
                                </a:cubicBezTo>
                              </a:path>
                              <a:path w="21600" h="21600" stroke="0" extrusionOk="0">
                                <a:moveTo>
                                  <a:pt x="-1" y="0"/>
                                </a:moveTo>
                                <a:cubicBezTo>
                                  <a:pt x="11929" y="0"/>
                                  <a:pt x="21600" y="9670"/>
                                  <a:pt x="21600" y="21600"/>
                                </a:cubicBezTo>
                                <a:lnTo>
                                  <a:pt x="0" y="21600"/>
                                </a:lnTo>
                                <a:close/>
                              </a:path>
                            </a:pathLst>
                          </a:custGeom>
                          <a:noFill/>
                          <a:ln w="28575">
                            <a:solidFill>
                              <a:srgbClr val="FFFF00"/>
                            </a:solidFill>
                            <a:round/>
                            <a:headEnd/>
                            <a:tailEnd/>
                          </a:ln>
                        </xdr:spPr>
                      </xdr:sp>
                    </xdr:grpSp>
                    <xdr:grpSp>
                      <xdr:nvGrpSpPr>
                        <xdr:cNvPr id="1603" name="Group 82"/>
                        <xdr:cNvGrpSpPr>
                          <a:grpSpLocks/>
                        </xdr:cNvGrpSpPr>
                      </xdr:nvGrpSpPr>
                      <xdr:grpSpPr bwMode="auto">
                        <a:xfrm>
                          <a:off x="86" y="355"/>
                          <a:ext cx="82" cy="95"/>
                          <a:chOff x="283" y="476"/>
                          <a:chExt cx="233" cy="271"/>
                        </a:xfrm>
                      </xdr:grpSpPr>
                      <xdr:grpSp>
                        <xdr:nvGrpSpPr>
                          <xdr:cNvPr id="1604" name="Group 83"/>
                          <xdr:cNvGrpSpPr>
                            <a:grpSpLocks/>
                          </xdr:cNvGrpSpPr>
                        </xdr:nvGrpSpPr>
                        <xdr:grpSpPr bwMode="auto">
                          <a:xfrm>
                            <a:off x="322" y="525"/>
                            <a:ext cx="153" cy="179"/>
                            <a:chOff x="80" y="120"/>
                            <a:chExt cx="153" cy="179"/>
                          </a:xfrm>
                        </xdr:grpSpPr>
                        <xdr:sp macro="" textlink="">
                          <xdr:nvSpPr>
                            <xdr:cNvPr id="1616" name="Rectangle 84"/>
                            <xdr:cNvSpPr>
                              <a:spLocks noChangeArrowheads="1"/>
                            </xdr:cNvSpPr>
                          </xdr:nvSpPr>
                          <xdr:spPr bwMode="auto">
                            <a:xfrm>
                              <a:off x="131" y="120"/>
                              <a:ext cx="102" cy="71"/>
                            </a:xfrm>
                            <a:prstGeom prst="rect">
                              <a:avLst/>
                            </a:prstGeom>
                            <a:gradFill rotWithShape="0">
                              <a:gsLst>
                                <a:gs pos="0">
                                  <a:srgbClr val="0000FF"/>
                                </a:gs>
                                <a:gs pos="100000">
                                  <a:srgbClr val="000076"/>
                                </a:gs>
                              </a:gsLst>
                              <a:path path="shape">
                                <a:fillToRect l="50000" t="50000" r="50000" b="50000"/>
                              </a:path>
                            </a:gradFill>
                            <a:ln w="38100">
                              <a:solidFill>
                                <a:srgbClr val="0000FF"/>
                              </a:solidFill>
                              <a:miter lim="800000"/>
                              <a:headEnd/>
                              <a:tailEnd/>
                            </a:ln>
                          </xdr:spPr>
                        </xdr:sp>
                        <xdr:sp macro="" textlink="">
                          <xdr:nvSpPr>
                            <xdr:cNvPr id="1617" name="Rectangle 85"/>
                            <xdr:cNvSpPr>
                              <a:spLocks noChangeArrowheads="1"/>
                            </xdr:cNvSpPr>
                          </xdr:nvSpPr>
                          <xdr:spPr bwMode="auto">
                            <a:xfrm>
                              <a:off x="80" y="228"/>
                              <a:ext cx="102" cy="71"/>
                            </a:xfrm>
                            <a:prstGeom prst="rect">
                              <a:avLst/>
                            </a:prstGeom>
                            <a:gradFill rotWithShape="0">
                              <a:gsLst>
                                <a:gs pos="0">
                                  <a:srgbClr val="FF0000"/>
                                </a:gs>
                                <a:gs pos="100000">
                                  <a:srgbClr val="760000"/>
                                </a:gs>
                              </a:gsLst>
                              <a:path path="shape">
                                <a:fillToRect l="50000" t="50000" r="50000" b="50000"/>
                              </a:path>
                            </a:gradFill>
                            <a:ln w="38100">
                              <a:solidFill>
                                <a:srgbClr val="000000"/>
                              </a:solidFill>
                              <a:miter lim="800000"/>
                              <a:headEnd/>
                              <a:tailEnd/>
                            </a:ln>
                          </xdr:spPr>
                        </xdr:sp>
                        <xdr:sp macro="" textlink="">
                          <xdr:nvSpPr>
                            <xdr:cNvPr id="1618" name="Rectangle 86" descr="Vertical escura"/>
                            <xdr:cNvSpPr>
                              <a:spLocks noChangeArrowheads="1"/>
                            </xdr:cNvSpPr>
                          </xdr:nvSpPr>
                          <xdr:spPr bwMode="auto">
                            <a:xfrm>
                              <a:off x="131" y="120"/>
                              <a:ext cx="51" cy="179"/>
                            </a:xfrm>
                            <a:prstGeom prst="rect">
                              <a:avLst/>
                            </a:prstGeom>
                            <a:pattFill prst="dkVert">
                              <a:fgClr>
                                <a:srgbClr val="000000"/>
                              </a:fgClr>
                              <a:bgClr>
                                <a:srgbClr val="FFFFFF"/>
                              </a:bgClr>
                            </a:pattFill>
                            <a:ln w="38100">
                              <a:solidFill>
                                <a:srgbClr val="000000"/>
                              </a:solidFill>
                              <a:miter lim="800000"/>
                              <a:headEnd/>
                              <a:tailEnd/>
                            </a:ln>
                          </xdr:spPr>
                        </xdr:sp>
                      </xdr:grpSp>
                      <xdr:grpSp>
                        <xdr:nvGrpSpPr>
                          <xdr:cNvPr id="1605" name="Group 87"/>
                          <xdr:cNvGrpSpPr>
                            <a:grpSpLocks/>
                          </xdr:cNvGrpSpPr>
                        </xdr:nvGrpSpPr>
                        <xdr:grpSpPr bwMode="auto">
                          <a:xfrm>
                            <a:off x="283" y="476"/>
                            <a:ext cx="233" cy="271"/>
                            <a:chOff x="283" y="476"/>
                            <a:chExt cx="233" cy="271"/>
                          </a:xfrm>
                        </xdr:grpSpPr>
                        <xdr:grpSp>
                          <xdr:nvGrpSpPr>
                            <xdr:cNvPr id="1606" name="Group 88"/>
                            <xdr:cNvGrpSpPr>
                              <a:grpSpLocks/>
                            </xdr:cNvGrpSpPr>
                          </xdr:nvGrpSpPr>
                          <xdr:grpSpPr bwMode="auto">
                            <a:xfrm>
                              <a:off x="337" y="524"/>
                              <a:ext cx="179" cy="74"/>
                              <a:chOff x="350" y="129"/>
                              <a:chExt cx="179" cy="74"/>
                            </a:xfrm>
                          </xdr:grpSpPr>
                          <xdr:sp macro="" textlink="">
                            <xdr:nvSpPr>
                              <xdr:cNvPr id="1614" name="Line 89"/>
                              <xdr:cNvSpPr>
                                <a:spLocks noChangeShapeType="1"/>
                              </xdr:cNvSpPr>
                            </xdr:nvSpPr>
                            <xdr:spPr bwMode="auto">
                              <a:xfrm>
                                <a:off x="350" y="129"/>
                                <a:ext cx="179" cy="0"/>
                              </a:xfrm>
                              <a:prstGeom prst="line">
                                <a:avLst/>
                              </a:prstGeom>
                              <a:noFill/>
                              <a:ln w="9525">
                                <a:solidFill>
                                  <a:srgbClr val="000000"/>
                                </a:solidFill>
                                <a:round/>
                                <a:headEnd/>
                                <a:tailEnd/>
                              </a:ln>
                            </xdr:spPr>
                          </xdr:sp>
                          <xdr:sp macro="" textlink="">
                            <xdr:nvSpPr>
                              <xdr:cNvPr id="1615" name="Line 90"/>
                              <xdr:cNvSpPr>
                                <a:spLocks noChangeShapeType="1"/>
                              </xdr:cNvSpPr>
                            </xdr:nvSpPr>
                            <xdr:spPr bwMode="auto">
                              <a:xfrm>
                                <a:off x="350" y="203"/>
                                <a:ext cx="179" cy="0"/>
                              </a:xfrm>
                              <a:prstGeom prst="line">
                                <a:avLst/>
                              </a:prstGeom>
                              <a:noFill/>
                              <a:ln w="9525">
                                <a:solidFill>
                                  <a:srgbClr val="000000"/>
                                </a:solidFill>
                                <a:round/>
                                <a:headEnd/>
                                <a:tailEnd/>
                              </a:ln>
                            </xdr:spPr>
                          </xdr:sp>
                        </xdr:grpSp>
                        <xdr:sp macro="" textlink="">
                          <xdr:nvSpPr>
                            <xdr:cNvPr id="1607" name="Line 91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 rot="5400000">
                              <a:off x="237" y="612"/>
                              <a:ext cx="269" cy="0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000000"/>
                              </a:solidFill>
                              <a:round/>
                              <a:headEnd/>
                              <a:tailEnd/>
                            </a:ln>
                          </xdr:spPr>
                        </xdr:sp>
                        <xdr:sp macro="" textlink="">
                          <xdr:nvSpPr>
                            <xdr:cNvPr id="1608" name="Line 92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 rot="5400000">
                              <a:off x="288" y="611"/>
                              <a:ext cx="269" cy="0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000000"/>
                              </a:solidFill>
                              <a:round/>
                              <a:headEnd/>
                              <a:tailEnd/>
                            </a:ln>
                          </xdr:spPr>
                        </xdr:sp>
                        <xdr:sp macro="" textlink="">
                          <xdr:nvSpPr>
                            <xdr:cNvPr id="1609" name="Line 93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477" y="481"/>
                              <a:ext cx="0" cy="144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000000"/>
                              </a:solidFill>
                              <a:round/>
                              <a:headEnd/>
                              <a:tailEnd/>
                            </a:ln>
                          </xdr:spPr>
                        </xdr:sp>
                        <xdr:sp macro="" textlink="">
                          <xdr:nvSpPr>
                            <xdr:cNvPr id="1610" name="Line 94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323" y="603"/>
                              <a:ext cx="0" cy="144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000000"/>
                              </a:solidFill>
                              <a:round/>
                              <a:headEnd/>
                              <a:tailEnd/>
                            </a:ln>
                          </xdr:spPr>
                        </xdr:sp>
                        <xdr:grpSp>
                          <xdr:nvGrpSpPr>
                            <xdr:cNvPr id="1611" name="Group 95"/>
                            <xdr:cNvGrpSpPr>
                              <a:grpSpLocks/>
                            </xdr:cNvGrpSpPr>
                          </xdr:nvGrpSpPr>
                          <xdr:grpSpPr bwMode="auto">
                            <a:xfrm>
                              <a:off x="283" y="631"/>
                              <a:ext cx="180" cy="75"/>
                              <a:chOff x="349" y="235"/>
                              <a:chExt cx="180" cy="75"/>
                            </a:xfrm>
                          </xdr:grpSpPr>
                          <xdr:sp macro="" textlink="">
                            <xdr:nvSpPr>
                              <xdr:cNvPr id="1612" name="Line 96"/>
                              <xdr:cNvSpPr>
                                <a:spLocks noChangeShapeType="1"/>
                              </xdr:cNvSpPr>
                            </xdr:nvSpPr>
                            <xdr:spPr bwMode="auto">
                              <a:xfrm>
                                <a:off x="349" y="235"/>
                                <a:ext cx="179" cy="0"/>
                              </a:xfrm>
                              <a:prstGeom prst="line">
                                <a:avLst/>
                              </a:prstGeom>
                              <a:noFill/>
                              <a:ln w="9525">
                                <a:solidFill>
                                  <a:srgbClr val="000000"/>
                                </a:solidFill>
                                <a:round/>
                                <a:headEnd/>
                                <a:tailEnd/>
                              </a:ln>
                            </xdr:spPr>
                          </xdr:sp>
                          <xdr:sp macro="" textlink="">
                            <xdr:nvSpPr>
                              <xdr:cNvPr id="1613" name="Line 97"/>
                              <xdr:cNvSpPr>
                                <a:spLocks noChangeShapeType="1"/>
                              </xdr:cNvSpPr>
                            </xdr:nvSpPr>
                            <xdr:spPr bwMode="auto">
                              <a:xfrm>
                                <a:off x="350" y="310"/>
                                <a:ext cx="179" cy="0"/>
                              </a:xfrm>
                              <a:prstGeom prst="line">
                                <a:avLst/>
                              </a:prstGeom>
                              <a:noFill/>
                              <a:ln w="9525">
                                <a:solidFill>
                                  <a:srgbClr val="000000"/>
                                </a:solidFill>
                                <a:round/>
                                <a:headEnd/>
                                <a:tailEnd/>
                              </a:ln>
                            </xdr:spPr>
                          </xdr:sp>
                        </xdr:grpSp>
                      </xdr:grpSp>
                    </xdr:grpSp>
                  </xdr:grpSp>
                  <xdr:grpSp>
                    <xdr:nvGrpSpPr>
                      <xdr:cNvPr id="1599" name="Group 99"/>
                      <xdr:cNvGrpSpPr>
                        <a:grpSpLocks/>
                      </xdr:cNvGrpSpPr>
                    </xdr:nvGrpSpPr>
                    <xdr:grpSpPr bwMode="auto">
                      <a:xfrm>
                        <a:off x="414" y="271"/>
                        <a:ext cx="115" cy="55"/>
                        <a:chOff x="369" y="420"/>
                        <a:chExt cx="115" cy="55"/>
                      </a:xfrm>
                    </xdr:grpSpPr>
                    <xdr:sp macro="" textlink="">
                      <xdr:nvSpPr>
                        <xdr:cNvPr id="1600" name="Oval 100"/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436" y="426"/>
                          <a:ext cx="48" cy="42"/>
                        </a:xfrm>
                        <a:prstGeom prst="ellipse">
                          <a:avLst/>
                        </a:prstGeom>
                        <a:noFill/>
                        <a:ln w="38100">
                          <a:solidFill>
                            <a:srgbClr val="FF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1125" name="AutoShape 101"/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369" y="420"/>
                          <a:ext cx="82" cy="55"/>
                        </a:xfrm>
                        <a:prstGeom prst="chevron">
                          <a:avLst>
                            <a:gd name="adj" fmla="val 37273"/>
                          </a:avLst>
                        </a:prstGeom>
                        <a:solidFill>
                          <a:srgbClr val="FF0000"/>
                        </a:solidFill>
                        <a:ln w="57150">
                          <a:solidFill>
                            <a:srgbClr val="FF99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0" bIns="0" anchor="t" upright="1"/>
                        <a:lstStyle/>
                        <a:p>
                          <a:pPr algn="l" rtl="0">
                            <a:defRPr sz="1000"/>
                          </a:pPr>
                          <a:endParaRPr lang="pt-BR" sz="1000" b="0" i="0" strike="noStrike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endParaRPr>
                        </a:p>
                        <a:p>
                          <a:pPr algn="l" rtl="0">
                            <a:defRPr sz="1000"/>
                          </a:pPr>
                          <a:r>
                            <a:rPr lang="pt-BR" sz="1000" b="1" i="0" strike="noStrike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CO</a:t>
                          </a:r>
                          <a:r>
                            <a:rPr lang="pt-BR" sz="1000" b="1" i="0" strike="noStrike">
                              <a:solidFill>
                                <a:srgbClr val="FFFFFF"/>
                              </a:solidFill>
                              <a:latin typeface="Arial"/>
                              <a:cs typeface="Arial"/>
                            </a:rPr>
                            <a:t>MENT</a:t>
                          </a:r>
                          <a:r>
                            <a:rPr lang="pt-BR" sz="1000" b="0" i="0" strike="noStrike">
                              <a:solidFill>
                                <a:srgbClr val="FFFFFF"/>
                              </a:solidFill>
                              <a:latin typeface="Arial"/>
                              <a:cs typeface="Arial"/>
                            </a:rPr>
                            <a:t>.</a:t>
                          </a:r>
                        </a:p>
                      </xdr:txBody>
                    </xdr:sp>
                  </xdr:grpSp>
                </xdr:grpSp>
                <xdr:sp macro="" textlink="">
                  <xdr:nvSpPr>
                    <xdr:cNvPr id="1128" name="Oval 104"/>
                    <xdr:cNvSpPr>
                      <a:spLocks noChangeArrowheads="1"/>
                    </xdr:cNvSpPr>
                  </xdr:nvSpPr>
                  <xdr:spPr bwMode="auto">
                    <a:xfrm>
                      <a:off x="475" y="491"/>
                      <a:ext cx="44" cy="35"/>
                    </a:xfrm>
                    <a:prstGeom prst="ellipse">
                      <a:avLst/>
                    </a:prstGeom>
                    <a:solidFill>
                      <a:srgbClr val="3366FF"/>
                    </a:solidFill>
                    <a:ln w="57150" cmpd="thinThick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  <xdr:txBody>
                    <a:bodyPr vertOverflow="clip" wrap="square" lIns="27432" tIns="22860" rIns="27432" bIns="0" anchor="t" upright="1"/>
                    <a:lstStyle/>
                    <a:p>
                      <a:pPr algn="ctr" rtl="0">
                        <a:defRPr sz="1000"/>
                      </a:pPr>
                      <a:r>
                        <a:rPr lang="pt-BR" sz="1000" b="0" i="0" strike="noStrike">
                          <a:solidFill>
                            <a:srgbClr val="FFFFFF"/>
                          </a:solidFill>
                          <a:latin typeface="Arial"/>
                          <a:cs typeface="Arial"/>
                        </a:rPr>
                        <a:t>A</a:t>
                      </a:r>
                    </a:p>
                  </xdr:txBody>
                </xdr:sp>
                <xdr:sp macro="" textlink="">
                  <xdr:nvSpPr>
                    <xdr:cNvPr id="1129" name="Oval 105"/>
                    <xdr:cNvSpPr>
                      <a:spLocks noChangeArrowheads="1"/>
                    </xdr:cNvSpPr>
                  </xdr:nvSpPr>
                  <xdr:spPr bwMode="auto">
                    <a:xfrm>
                      <a:off x="330" y="580"/>
                      <a:ext cx="44" cy="35"/>
                    </a:xfrm>
                    <a:prstGeom prst="ellipse">
                      <a:avLst/>
                    </a:prstGeom>
                    <a:solidFill>
                      <a:srgbClr val="3366FF"/>
                    </a:solidFill>
                    <a:ln w="57150" cmpd="thinThick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  <xdr:txBody>
                    <a:bodyPr vertOverflow="clip" wrap="square" lIns="27432" tIns="22860" rIns="27432" bIns="0" anchor="t" upright="1"/>
                    <a:lstStyle/>
                    <a:p>
                      <a:pPr algn="ctr" rtl="0">
                        <a:defRPr sz="1000"/>
                      </a:pPr>
                      <a:r>
                        <a:rPr lang="pt-BR" sz="1000" b="0" i="0" strike="noStrike">
                          <a:solidFill>
                            <a:srgbClr val="FFFFFF"/>
                          </a:solidFill>
                          <a:latin typeface="Arial"/>
                          <a:cs typeface="Arial"/>
                        </a:rPr>
                        <a:t>D</a:t>
                      </a:r>
                    </a:p>
                  </xdr:txBody>
                </xdr:sp>
                <xdr:sp macro="" textlink="">
                  <xdr:nvSpPr>
                    <xdr:cNvPr id="1130" name="Oval 106"/>
                    <xdr:cNvSpPr>
                      <a:spLocks noChangeArrowheads="1"/>
                    </xdr:cNvSpPr>
                  </xdr:nvSpPr>
                  <xdr:spPr bwMode="auto">
                    <a:xfrm>
                      <a:off x="210" y="417"/>
                      <a:ext cx="45" cy="35"/>
                    </a:xfrm>
                    <a:prstGeom prst="ellipse">
                      <a:avLst/>
                    </a:prstGeom>
                    <a:solidFill>
                      <a:srgbClr val="3366FF"/>
                    </a:solidFill>
                    <a:ln w="57150" cmpd="thinThick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  <xdr:txBody>
                    <a:bodyPr vertOverflow="clip" wrap="square" lIns="27432" tIns="22860" rIns="27432" bIns="0" anchor="t" upright="1"/>
                    <a:lstStyle/>
                    <a:p>
                      <a:pPr algn="ctr" rtl="0">
                        <a:defRPr sz="1000"/>
                      </a:pPr>
                      <a:r>
                        <a:rPr lang="pt-BR" sz="1000" b="0" i="0" strike="noStrike">
                          <a:solidFill>
                            <a:srgbClr val="FFFFFF"/>
                          </a:solidFill>
                          <a:latin typeface="Arial"/>
                          <a:cs typeface="Arial"/>
                        </a:rPr>
                        <a:t>B</a:t>
                      </a:r>
                    </a:p>
                  </xdr:txBody>
                </xdr:sp>
                <xdr:sp macro="" textlink="">
                  <xdr:nvSpPr>
                    <xdr:cNvPr id="1131" name="Oval 107"/>
                    <xdr:cNvSpPr>
                      <a:spLocks noChangeArrowheads="1"/>
                    </xdr:cNvSpPr>
                  </xdr:nvSpPr>
                  <xdr:spPr bwMode="auto">
                    <a:xfrm>
                      <a:off x="467" y="363"/>
                      <a:ext cx="44" cy="37"/>
                    </a:xfrm>
                    <a:prstGeom prst="ellipse">
                      <a:avLst/>
                    </a:prstGeom>
                    <a:solidFill>
                      <a:srgbClr val="3366FF"/>
                    </a:solidFill>
                    <a:ln w="57150" cmpd="thinThick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  <xdr:txBody>
                    <a:bodyPr vertOverflow="clip" wrap="square" lIns="27432" tIns="22860" rIns="27432" bIns="0" anchor="t" upright="1"/>
                    <a:lstStyle/>
                    <a:p>
                      <a:pPr algn="ctr" rtl="0">
                        <a:defRPr sz="1000"/>
                      </a:pPr>
                      <a:r>
                        <a:rPr lang="pt-BR" sz="1000" b="0" i="0" strike="noStrike">
                          <a:solidFill>
                            <a:srgbClr val="FFFFFF"/>
                          </a:solidFill>
                          <a:latin typeface="Arial"/>
                          <a:cs typeface="Arial"/>
                        </a:rPr>
                        <a:t>E</a:t>
                      </a:r>
                    </a:p>
                  </xdr:txBody>
                </xdr:sp>
                <xdr:sp macro="" textlink="">
                  <xdr:nvSpPr>
                    <xdr:cNvPr id="1132" name="Oval 108"/>
                    <xdr:cNvSpPr>
                      <a:spLocks noChangeArrowheads="1"/>
                    </xdr:cNvSpPr>
                  </xdr:nvSpPr>
                  <xdr:spPr bwMode="auto">
                    <a:xfrm>
                      <a:off x="329" y="261"/>
                      <a:ext cx="44" cy="35"/>
                    </a:xfrm>
                    <a:prstGeom prst="ellipse">
                      <a:avLst/>
                    </a:prstGeom>
                    <a:solidFill>
                      <a:srgbClr val="3366FF"/>
                    </a:solidFill>
                    <a:ln w="57150" cmpd="thinThick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  <xdr:txBody>
                    <a:bodyPr vertOverflow="clip" wrap="square" lIns="27432" tIns="22860" rIns="27432" bIns="0" anchor="t" upright="1"/>
                    <a:lstStyle/>
                    <a:p>
                      <a:pPr algn="ctr" rtl="0">
                        <a:defRPr sz="1000"/>
                      </a:pPr>
                      <a:r>
                        <a:rPr lang="pt-BR" sz="1000" b="0" i="0" strike="noStrike">
                          <a:solidFill>
                            <a:srgbClr val="FFFFFF"/>
                          </a:solidFill>
                          <a:latin typeface="Arial"/>
                          <a:cs typeface="Arial"/>
                        </a:rPr>
                        <a:t>C</a:t>
                      </a:r>
                    </a:p>
                  </xdr:txBody>
                </xdr:sp>
                <xdr:sp macro="" textlink="">
                  <xdr:nvSpPr>
                    <xdr:cNvPr id="1133" name="Oval 109"/>
                    <xdr:cNvSpPr>
                      <a:spLocks noChangeArrowheads="1"/>
                    </xdr:cNvSpPr>
                  </xdr:nvSpPr>
                  <xdr:spPr bwMode="auto">
                    <a:xfrm>
                      <a:off x="368" y="358"/>
                      <a:ext cx="44" cy="37"/>
                    </a:xfrm>
                    <a:prstGeom prst="ellipse">
                      <a:avLst/>
                    </a:prstGeom>
                    <a:solidFill>
                      <a:srgbClr val="3366FF"/>
                    </a:solidFill>
                    <a:ln w="57150" cmpd="thinThick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  <xdr:txBody>
                    <a:bodyPr vertOverflow="clip" wrap="square" lIns="27432" tIns="22860" rIns="27432" bIns="0" anchor="t" upright="1"/>
                    <a:lstStyle/>
                    <a:p>
                      <a:pPr algn="ctr" rtl="0">
                        <a:defRPr sz="1000"/>
                      </a:pPr>
                      <a:r>
                        <a:rPr lang="pt-BR" sz="1000" b="0" i="0" strike="noStrike">
                          <a:solidFill>
                            <a:srgbClr val="FFFFFF"/>
                          </a:solidFill>
                          <a:latin typeface="Arial"/>
                          <a:cs typeface="Arial"/>
                        </a:rPr>
                        <a:t>F</a:t>
                      </a:r>
                    </a:p>
                  </xdr:txBody>
                </xdr:sp>
              </xdr:grpSp>
            </xdr:grpSp>
          </xdr:grpSp>
          <xdr:sp macro="" textlink="">
            <xdr:nvSpPr>
              <xdr:cNvPr id="1586" name="AutoShape 113"/>
              <xdr:cNvSpPr>
                <a:spLocks noChangeArrowheads="1"/>
              </xdr:cNvSpPr>
            </xdr:nvSpPr>
            <xdr:spPr bwMode="auto">
              <a:xfrm>
                <a:off x="450" y="765"/>
                <a:ext cx="60" cy="99"/>
              </a:xfrm>
              <a:prstGeom prst="chevron">
                <a:avLst>
                  <a:gd name="adj" fmla="val 25000"/>
                </a:avLst>
              </a:prstGeom>
              <a:gradFill rotWithShape="0">
                <a:gsLst>
                  <a:gs pos="0">
                    <a:srgbClr val="0000FF"/>
                  </a:gs>
                  <a:gs pos="100000">
                    <a:srgbClr val="CCFFFF"/>
                  </a:gs>
                </a:gsLst>
                <a:path path="rect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583" name="Line 115"/>
            <xdr:cNvSpPr>
              <a:spLocks noChangeShapeType="1"/>
            </xdr:cNvSpPr>
          </xdr:nvSpPr>
          <xdr:spPr bwMode="auto">
            <a:xfrm flipH="1">
              <a:off x="297" y="674"/>
              <a:ext cx="23" cy="0"/>
            </a:xfrm>
            <a:prstGeom prst="line">
              <a:avLst/>
            </a:prstGeom>
            <a:noFill/>
            <a:ln w="9525">
              <a:solidFill>
                <a:srgbClr val="FF0000"/>
              </a:solidFill>
              <a:round/>
              <a:headEnd/>
              <a:tailEnd/>
            </a:ln>
          </xdr:spPr>
        </xdr:sp>
        <xdr:sp macro="" textlink="">
          <xdr:nvSpPr>
            <xdr:cNvPr id="1584" name="Line 116"/>
            <xdr:cNvSpPr>
              <a:spLocks noChangeShapeType="1"/>
            </xdr:cNvSpPr>
          </xdr:nvSpPr>
          <xdr:spPr bwMode="auto">
            <a:xfrm flipV="1">
              <a:off x="299" y="570"/>
              <a:ext cx="0" cy="103"/>
            </a:xfrm>
            <a:prstGeom prst="line">
              <a:avLst/>
            </a:prstGeom>
            <a:noFill/>
            <a:ln w="9525">
              <a:solidFill>
                <a:srgbClr val="FF0000"/>
              </a:solidFill>
              <a:round/>
              <a:headEnd/>
              <a:tailEnd/>
            </a:ln>
          </xdr:spPr>
        </xdr:sp>
      </xdr:grpSp>
      <xdr:sp macro="" textlink="">
        <xdr:nvSpPr>
          <xdr:cNvPr id="1581" name="AutoShape 118"/>
          <xdr:cNvSpPr>
            <a:spLocks noChangeArrowheads="1"/>
          </xdr:cNvSpPr>
        </xdr:nvSpPr>
        <xdr:spPr bwMode="auto">
          <a:xfrm flipV="1">
            <a:off x="335" y="605"/>
            <a:ext cx="34" cy="25"/>
          </a:xfrm>
          <a:prstGeom prst="triangle">
            <a:avLst>
              <a:gd name="adj" fmla="val 50000"/>
            </a:avLst>
          </a:prstGeom>
          <a:solidFill>
            <a:srgbClr val="3366FF"/>
          </a:solidFill>
          <a:ln w="3810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219075</xdr:colOff>
      <xdr:row>37</xdr:row>
      <xdr:rowOff>104775</xdr:rowOff>
    </xdr:from>
    <xdr:to>
      <xdr:col>2</xdr:col>
      <xdr:colOff>95250</xdr:colOff>
      <xdr:row>40</xdr:row>
      <xdr:rowOff>142875</xdr:rowOff>
    </xdr:to>
    <xdr:grpSp>
      <xdr:nvGrpSpPr>
        <xdr:cNvPr id="1568" name="Group 137"/>
        <xdr:cNvGrpSpPr>
          <a:grpSpLocks/>
        </xdr:cNvGrpSpPr>
      </xdr:nvGrpSpPr>
      <xdr:grpSpPr bwMode="auto">
        <a:xfrm>
          <a:off x="219075" y="6200775"/>
          <a:ext cx="1095375" cy="523875"/>
          <a:chOff x="369" y="420"/>
          <a:chExt cx="115" cy="55"/>
        </a:xfrm>
      </xdr:grpSpPr>
      <xdr:sp macro="" textlink="">
        <xdr:nvSpPr>
          <xdr:cNvPr id="1578" name="Oval 138"/>
          <xdr:cNvSpPr>
            <a:spLocks noChangeArrowheads="1"/>
          </xdr:cNvSpPr>
        </xdr:nvSpPr>
        <xdr:spPr bwMode="auto">
          <a:xfrm>
            <a:off x="436" y="426"/>
            <a:ext cx="48" cy="42"/>
          </a:xfrm>
          <a:prstGeom prst="ellipse">
            <a:avLst/>
          </a:prstGeom>
          <a:noFill/>
          <a:ln w="3810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163" name="AutoShape 139"/>
          <xdr:cNvSpPr>
            <a:spLocks noChangeArrowheads="1"/>
          </xdr:cNvSpPr>
        </xdr:nvSpPr>
        <xdr:spPr bwMode="auto">
          <a:xfrm>
            <a:off x="369" y="420"/>
            <a:ext cx="82" cy="55"/>
          </a:xfrm>
          <a:prstGeom prst="chevron">
            <a:avLst>
              <a:gd name="adj" fmla="val 37273"/>
            </a:avLst>
          </a:prstGeom>
          <a:solidFill>
            <a:srgbClr val="FF0000"/>
          </a:solidFill>
          <a:ln w="57150">
            <a:solidFill>
              <a:srgbClr val="FF99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pt-BR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pt-BR" sz="1000" b="1" i="0" strike="noStrike">
                <a:solidFill>
                  <a:srgbClr val="000000"/>
                </a:solidFill>
                <a:latin typeface="Arial"/>
                <a:cs typeface="Arial"/>
              </a:rPr>
              <a:t>CO</a:t>
            </a:r>
            <a:r>
              <a:rPr lang="pt-BR" sz="1000" b="1" i="0" strike="noStrike">
                <a:solidFill>
                  <a:srgbClr val="FFFFFF"/>
                </a:solidFill>
                <a:latin typeface="Arial"/>
                <a:cs typeface="Arial"/>
              </a:rPr>
              <a:t>MENT</a:t>
            </a:r>
            <a:r>
              <a:rPr lang="pt-BR" sz="1000" b="0" i="0" strike="noStrike">
                <a:solidFill>
                  <a:srgbClr val="FFFFFF"/>
                </a:solidFill>
                <a:latin typeface="Arial"/>
                <a:cs typeface="Arial"/>
              </a:rPr>
              <a:t>.</a:t>
            </a:r>
          </a:p>
        </xdr:txBody>
      </xdr:sp>
    </xdr:grpSp>
    <xdr:clientData/>
  </xdr:twoCellAnchor>
  <xdr:twoCellAnchor>
    <xdr:from>
      <xdr:col>6</xdr:col>
      <xdr:colOff>304800</xdr:colOff>
      <xdr:row>19</xdr:row>
      <xdr:rowOff>171450</xdr:rowOff>
    </xdr:from>
    <xdr:to>
      <xdr:col>9</xdr:col>
      <xdr:colOff>38100</xdr:colOff>
      <xdr:row>19</xdr:row>
      <xdr:rowOff>171450</xdr:rowOff>
    </xdr:to>
    <xdr:sp macro="" textlink="">
      <xdr:nvSpPr>
        <xdr:cNvPr id="1569" name="Line 162"/>
        <xdr:cNvSpPr>
          <a:spLocks noChangeShapeType="1"/>
        </xdr:cNvSpPr>
      </xdr:nvSpPr>
      <xdr:spPr bwMode="auto">
        <a:xfrm>
          <a:off x="3962400" y="3295650"/>
          <a:ext cx="15621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19</xdr:row>
      <xdr:rowOff>161925</xdr:rowOff>
    </xdr:from>
    <xdr:to>
      <xdr:col>9</xdr:col>
      <xdr:colOff>28575</xdr:colOff>
      <xdr:row>20</xdr:row>
      <xdr:rowOff>133350</xdr:rowOff>
    </xdr:to>
    <xdr:sp macro="" textlink="">
      <xdr:nvSpPr>
        <xdr:cNvPr id="1570" name="Line 163"/>
        <xdr:cNvSpPr>
          <a:spLocks noChangeShapeType="1"/>
        </xdr:cNvSpPr>
      </xdr:nvSpPr>
      <xdr:spPr bwMode="auto">
        <a:xfrm>
          <a:off x="5514975" y="3286125"/>
          <a:ext cx="0" cy="1524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247650</xdr:colOff>
      <xdr:row>26</xdr:row>
      <xdr:rowOff>66675</xdr:rowOff>
    </xdr:from>
    <xdr:to>
      <xdr:col>9</xdr:col>
      <xdr:colOff>0</xdr:colOff>
      <xdr:row>29</xdr:row>
      <xdr:rowOff>152400</xdr:rowOff>
    </xdr:to>
    <xdr:grpSp>
      <xdr:nvGrpSpPr>
        <xdr:cNvPr id="1571" name="Group 168"/>
        <xdr:cNvGrpSpPr>
          <a:grpSpLocks/>
        </xdr:cNvGrpSpPr>
      </xdr:nvGrpSpPr>
      <xdr:grpSpPr bwMode="auto">
        <a:xfrm>
          <a:off x="3905250" y="4381500"/>
          <a:ext cx="1581150" cy="571500"/>
          <a:chOff x="410" y="456"/>
          <a:chExt cx="166" cy="60"/>
        </a:xfrm>
      </xdr:grpSpPr>
      <xdr:sp macro="" textlink="">
        <xdr:nvSpPr>
          <xdr:cNvPr id="1575" name="Line 165"/>
          <xdr:cNvSpPr>
            <a:spLocks noChangeShapeType="1"/>
          </xdr:cNvSpPr>
        </xdr:nvSpPr>
        <xdr:spPr bwMode="auto">
          <a:xfrm>
            <a:off x="410" y="516"/>
            <a:ext cx="146" cy="0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576" name="Line 166"/>
          <xdr:cNvSpPr>
            <a:spLocks noChangeShapeType="1"/>
          </xdr:cNvSpPr>
        </xdr:nvSpPr>
        <xdr:spPr bwMode="auto">
          <a:xfrm flipV="1">
            <a:off x="554" y="456"/>
            <a:ext cx="0" cy="59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577" name="Line 167"/>
          <xdr:cNvSpPr>
            <a:spLocks noChangeShapeType="1"/>
          </xdr:cNvSpPr>
        </xdr:nvSpPr>
        <xdr:spPr bwMode="auto">
          <a:xfrm>
            <a:off x="555" y="458"/>
            <a:ext cx="21" cy="0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8</xdr:col>
      <xdr:colOff>400050</xdr:colOff>
      <xdr:row>28</xdr:row>
      <xdr:rowOff>47625</xdr:rowOff>
    </xdr:from>
    <xdr:to>
      <xdr:col>8</xdr:col>
      <xdr:colOff>561975</xdr:colOff>
      <xdr:row>28</xdr:row>
      <xdr:rowOff>47625</xdr:rowOff>
    </xdr:to>
    <xdr:sp macro="" textlink="">
      <xdr:nvSpPr>
        <xdr:cNvPr id="1572" name="Line 177"/>
        <xdr:cNvSpPr>
          <a:spLocks noChangeShapeType="1"/>
        </xdr:cNvSpPr>
      </xdr:nvSpPr>
      <xdr:spPr bwMode="auto">
        <a:xfrm>
          <a:off x="5276850" y="4686300"/>
          <a:ext cx="161925" cy="0"/>
        </a:xfrm>
        <a:prstGeom prst="line">
          <a:avLst/>
        </a:prstGeom>
        <a:noFill/>
        <a:ln w="9525">
          <a:solidFill>
            <a:srgbClr val="FF66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85725</xdr:colOff>
      <xdr:row>23</xdr:row>
      <xdr:rowOff>38100</xdr:rowOff>
    </xdr:from>
    <xdr:to>
      <xdr:col>5</xdr:col>
      <xdr:colOff>504825</xdr:colOff>
      <xdr:row>25</xdr:row>
      <xdr:rowOff>104775</xdr:rowOff>
    </xdr:to>
    <xdr:sp macro="" textlink="">
      <xdr:nvSpPr>
        <xdr:cNvPr id="1573" name="Oval 18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3133725" y="3829050"/>
          <a:ext cx="419100" cy="419100"/>
        </a:xfrm>
        <a:prstGeom prst="ellipse">
          <a:avLst/>
        </a:prstGeom>
        <a:gradFill rotWithShape="1">
          <a:gsLst>
            <a:gs pos="0">
              <a:srgbClr val="FF8200"/>
            </a:gs>
            <a:gs pos="10001">
              <a:srgbClr val="FF0000"/>
            </a:gs>
            <a:gs pos="35001">
              <a:srgbClr val="BA0066"/>
            </a:gs>
            <a:gs pos="70000">
              <a:srgbClr val="66008F"/>
            </a:gs>
            <a:gs pos="100000">
              <a:srgbClr val="000082"/>
            </a:gs>
          </a:gsLst>
          <a:path path="shape">
            <a:fillToRect l="50000" t="50000" r="50000" b="50000"/>
          </a:path>
        </a:gradFill>
        <a:ln w="76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285750</xdr:colOff>
      <xdr:row>3</xdr:row>
      <xdr:rowOff>142875</xdr:rowOff>
    </xdr:from>
    <xdr:to>
      <xdr:col>11</xdr:col>
      <xdr:colOff>152400</xdr:colOff>
      <xdr:row>6</xdr:row>
      <xdr:rowOff>133350</xdr:rowOff>
    </xdr:to>
    <xdr:sp macro="" textlink="">
      <xdr:nvSpPr>
        <xdr:cNvPr id="1574" name="Oval 182" descr="TQ3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6381750" y="628650"/>
          <a:ext cx="476250" cy="476250"/>
        </a:xfrm>
        <a:prstGeom prst="ellipse">
          <a:avLst/>
        </a:prstGeom>
        <a:blipFill dpi="0" rotWithShape="1">
          <a:blip xmlns:r="http://schemas.openxmlformats.org/officeDocument/2006/relationships" r:embed="rId4" cstate="print"/>
          <a:srcRect/>
          <a:stretch>
            <a:fillRect/>
          </a:stretch>
        </a:blipFill>
        <a:ln w="571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0</xdr:rowOff>
    </xdr:from>
    <xdr:to>
      <xdr:col>8</xdr:col>
      <xdr:colOff>581025</xdr:colOff>
      <xdr:row>5</xdr:row>
      <xdr:rowOff>95250</xdr:rowOff>
    </xdr:to>
    <xdr:grpSp>
      <xdr:nvGrpSpPr>
        <xdr:cNvPr id="2830" name="Group 1"/>
        <xdr:cNvGrpSpPr>
          <a:grpSpLocks/>
        </xdr:cNvGrpSpPr>
      </xdr:nvGrpSpPr>
      <xdr:grpSpPr bwMode="auto">
        <a:xfrm>
          <a:off x="1476375" y="0"/>
          <a:ext cx="3981450" cy="904875"/>
          <a:chOff x="523" y="904"/>
          <a:chExt cx="418" cy="95"/>
        </a:xfrm>
      </xdr:grpSpPr>
      <xdr:sp macro="" textlink="">
        <xdr:nvSpPr>
          <xdr:cNvPr id="2050" name="Rectangle 2"/>
          <xdr:cNvSpPr>
            <a:spLocks noChangeArrowheads="1"/>
          </xdr:cNvSpPr>
        </xdr:nvSpPr>
        <xdr:spPr bwMode="auto">
          <a:xfrm>
            <a:off x="585" y="956"/>
            <a:ext cx="356" cy="27"/>
          </a:xfrm>
          <a:prstGeom prst="rect">
            <a:avLst/>
          </a:prstGeom>
          <a:solidFill>
            <a:srgbClr val="00FFFF"/>
          </a:solidFill>
          <a:ln w="9525">
            <a:solidFill>
              <a:srgbClr val="00FFFF"/>
            </a:solidFill>
            <a:miter lim="800000"/>
            <a:headEnd/>
            <a:tailEnd/>
          </a:ln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PENTEADO NETO</a:t>
            </a:r>
          </a:p>
        </xdr:txBody>
      </xdr:sp>
      <xdr:grpSp>
        <xdr:nvGrpSpPr>
          <xdr:cNvPr id="2977" name="Group 3"/>
          <xdr:cNvGrpSpPr>
            <a:grpSpLocks/>
          </xdr:cNvGrpSpPr>
        </xdr:nvGrpSpPr>
        <xdr:grpSpPr bwMode="auto">
          <a:xfrm>
            <a:off x="523" y="904"/>
            <a:ext cx="82" cy="95"/>
            <a:chOff x="283" y="476"/>
            <a:chExt cx="233" cy="271"/>
          </a:xfrm>
        </xdr:grpSpPr>
        <xdr:grpSp>
          <xdr:nvGrpSpPr>
            <xdr:cNvPr id="2978" name="Group 4"/>
            <xdr:cNvGrpSpPr>
              <a:grpSpLocks/>
            </xdr:cNvGrpSpPr>
          </xdr:nvGrpSpPr>
          <xdr:grpSpPr bwMode="auto">
            <a:xfrm>
              <a:off x="322" y="525"/>
              <a:ext cx="153" cy="179"/>
              <a:chOff x="80" y="120"/>
              <a:chExt cx="153" cy="179"/>
            </a:xfrm>
          </xdr:grpSpPr>
          <xdr:sp macro="" textlink="">
            <xdr:nvSpPr>
              <xdr:cNvPr id="2990" name="Rectangle 5"/>
              <xdr:cNvSpPr>
                <a:spLocks noChangeArrowheads="1"/>
              </xdr:cNvSpPr>
            </xdr:nvSpPr>
            <xdr:spPr bwMode="auto">
              <a:xfrm>
                <a:off x="131" y="120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FF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991" name="Rectangle 6"/>
              <xdr:cNvSpPr>
                <a:spLocks noChangeArrowheads="1"/>
              </xdr:cNvSpPr>
            </xdr:nvSpPr>
            <xdr:spPr bwMode="auto">
              <a:xfrm>
                <a:off x="80" y="228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992" name="Rectangle 7" descr="Vertical escura"/>
              <xdr:cNvSpPr>
                <a:spLocks noChangeArrowheads="1"/>
              </xdr:cNvSpPr>
            </xdr:nvSpPr>
            <xdr:spPr bwMode="auto">
              <a:xfrm>
                <a:off x="131" y="120"/>
                <a:ext cx="51" cy="179"/>
              </a:xfrm>
              <a:prstGeom prst="rect">
                <a:avLst/>
              </a:prstGeom>
              <a:pattFill prst="dkVert">
                <a:fgClr>
                  <a:srgbClr val="000000"/>
                </a:fgClr>
                <a:bgClr>
                  <a:srgbClr val="FFFFFF"/>
                </a:bgClr>
              </a:patt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2979" name="Group 8"/>
            <xdr:cNvGrpSpPr>
              <a:grpSpLocks/>
            </xdr:cNvGrpSpPr>
          </xdr:nvGrpSpPr>
          <xdr:grpSpPr bwMode="auto">
            <a:xfrm>
              <a:off x="283" y="476"/>
              <a:ext cx="233" cy="271"/>
              <a:chOff x="283" y="476"/>
              <a:chExt cx="233" cy="271"/>
            </a:xfrm>
          </xdr:grpSpPr>
          <xdr:grpSp>
            <xdr:nvGrpSpPr>
              <xdr:cNvPr id="2980" name="Group 9"/>
              <xdr:cNvGrpSpPr>
                <a:grpSpLocks/>
              </xdr:cNvGrpSpPr>
            </xdr:nvGrpSpPr>
            <xdr:grpSpPr bwMode="auto">
              <a:xfrm>
                <a:off x="337" y="524"/>
                <a:ext cx="179" cy="74"/>
                <a:chOff x="350" y="129"/>
                <a:chExt cx="179" cy="74"/>
              </a:xfrm>
            </xdr:grpSpPr>
            <xdr:sp macro="" textlink="">
              <xdr:nvSpPr>
                <xdr:cNvPr id="2988" name="Line 10"/>
                <xdr:cNvSpPr>
                  <a:spLocks noChangeShapeType="1"/>
                </xdr:cNvSpPr>
              </xdr:nvSpPr>
              <xdr:spPr bwMode="auto">
                <a:xfrm>
                  <a:off x="350" y="129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2989" name="Line 11"/>
                <xdr:cNvSpPr>
                  <a:spLocks noChangeShapeType="1"/>
                </xdr:cNvSpPr>
              </xdr:nvSpPr>
              <xdr:spPr bwMode="auto">
                <a:xfrm>
                  <a:off x="350" y="203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981" name="Line 12"/>
              <xdr:cNvSpPr>
                <a:spLocks noChangeShapeType="1"/>
              </xdr:cNvSpPr>
            </xdr:nvSpPr>
            <xdr:spPr bwMode="auto">
              <a:xfrm rot="5400000">
                <a:off x="237" y="612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82" name="Line 13"/>
              <xdr:cNvSpPr>
                <a:spLocks noChangeShapeType="1"/>
              </xdr:cNvSpPr>
            </xdr:nvSpPr>
            <xdr:spPr bwMode="auto">
              <a:xfrm rot="5400000">
                <a:off x="288" y="611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83" name="Line 14"/>
              <xdr:cNvSpPr>
                <a:spLocks noChangeShapeType="1"/>
              </xdr:cNvSpPr>
            </xdr:nvSpPr>
            <xdr:spPr bwMode="auto">
              <a:xfrm>
                <a:off x="477" y="481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84" name="Line 15"/>
              <xdr:cNvSpPr>
                <a:spLocks noChangeShapeType="1"/>
              </xdr:cNvSpPr>
            </xdr:nvSpPr>
            <xdr:spPr bwMode="auto">
              <a:xfrm>
                <a:off x="323" y="603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grpSp>
            <xdr:nvGrpSpPr>
              <xdr:cNvPr id="2985" name="Group 16"/>
              <xdr:cNvGrpSpPr>
                <a:grpSpLocks/>
              </xdr:cNvGrpSpPr>
            </xdr:nvGrpSpPr>
            <xdr:grpSpPr bwMode="auto">
              <a:xfrm>
                <a:off x="283" y="631"/>
                <a:ext cx="180" cy="75"/>
                <a:chOff x="349" y="235"/>
                <a:chExt cx="180" cy="75"/>
              </a:xfrm>
            </xdr:grpSpPr>
            <xdr:sp macro="" textlink="">
              <xdr:nvSpPr>
                <xdr:cNvPr id="2986" name="Line 17"/>
                <xdr:cNvSpPr>
                  <a:spLocks noChangeShapeType="1"/>
                </xdr:cNvSpPr>
              </xdr:nvSpPr>
              <xdr:spPr bwMode="auto">
                <a:xfrm>
                  <a:off x="349" y="235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2987" name="Line 18"/>
                <xdr:cNvSpPr>
                  <a:spLocks noChangeShapeType="1"/>
                </xdr:cNvSpPr>
              </xdr:nvSpPr>
              <xdr:spPr bwMode="auto">
                <a:xfrm>
                  <a:off x="350" y="310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</xdr:grpSp>
    </xdr:grpSp>
    <xdr:clientData/>
  </xdr:twoCellAnchor>
  <xdr:twoCellAnchor>
    <xdr:from>
      <xdr:col>0</xdr:col>
      <xdr:colOff>152400</xdr:colOff>
      <xdr:row>13</xdr:row>
      <xdr:rowOff>114300</xdr:rowOff>
    </xdr:from>
    <xdr:to>
      <xdr:col>11</xdr:col>
      <xdr:colOff>457200</xdr:colOff>
      <xdr:row>38</xdr:row>
      <xdr:rowOff>28575</xdr:rowOff>
    </xdr:to>
    <xdr:grpSp>
      <xdr:nvGrpSpPr>
        <xdr:cNvPr id="2831" name="Group 239"/>
        <xdr:cNvGrpSpPr>
          <a:grpSpLocks/>
        </xdr:cNvGrpSpPr>
      </xdr:nvGrpSpPr>
      <xdr:grpSpPr bwMode="auto">
        <a:xfrm>
          <a:off x="152400" y="2219325"/>
          <a:ext cx="7010400" cy="3962400"/>
          <a:chOff x="16" y="216"/>
          <a:chExt cx="736" cy="416"/>
        </a:xfrm>
      </xdr:grpSpPr>
      <xdr:grpSp>
        <xdr:nvGrpSpPr>
          <xdr:cNvPr id="2850" name="Group 194"/>
          <xdr:cNvGrpSpPr>
            <a:grpSpLocks/>
          </xdr:cNvGrpSpPr>
        </xdr:nvGrpSpPr>
        <xdr:grpSpPr bwMode="auto">
          <a:xfrm>
            <a:off x="16" y="216"/>
            <a:ext cx="736" cy="317"/>
            <a:chOff x="16" y="216"/>
            <a:chExt cx="736" cy="317"/>
          </a:xfrm>
        </xdr:grpSpPr>
        <xdr:grpSp>
          <xdr:nvGrpSpPr>
            <xdr:cNvPr id="2854" name="Group 190"/>
            <xdr:cNvGrpSpPr>
              <a:grpSpLocks/>
            </xdr:cNvGrpSpPr>
          </xdr:nvGrpSpPr>
          <xdr:grpSpPr bwMode="auto">
            <a:xfrm>
              <a:off x="16" y="216"/>
              <a:ext cx="736" cy="317"/>
              <a:chOff x="16" y="216"/>
              <a:chExt cx="736" cy="317"/>
            </a:xfrm>
          </xdr:grpSpPr>
          <xdr:grpSp>
            <xdr:nvGrpSpPr>
              <xdr:cNvPr id="2858" name="Group 187"/>
              <xdr:cNvGrpSpPr>
                <a:grpSpLocks/>
              </xdr:cNvGrpSpPr>
            </xdr:nvGrpSpPr>
            <xdr:grpSpPr bwMode="auto">
              <a:xfrm>
                <a:off x="16" y="216"/>
                <a:ext cx="736" cy="317"/>
                <a:chOff x="16" y="216"/>
                <a:chExt cx="736" cy="317"/>
              </a:xfrm>
            </xdr:grpSpPr>
            <xdr:grpSp>
              <xdr:nvGrpSpPr>
                <xdr:cNvPr id="2861" name="Group 183"/>
                <xdr:cNvGrpSpPr>
                  <a:grpSpLocks/>
                </xdr:cNvGrpSpPr>
              </xdr:nvGrpSpPr>
              <xdr:grpSpPr bwMode="auto">
                <a:xfrm>
                  <a:off x="16" y="216"/>
                  <a:ext cx="736" cy="317"/>
                  <a:chOff x="16" y="216"/>
                  <a:chExt cx="736" cy="317"/>
                </a:xfrm>
              </xdr:grpSpPr>
              <xdr:grpSp>
                <xdr:nvGrpSpPr>
                  <xdr:cNvPr id="2865" name="Group 180"/>
                  <xdr:cNvGrpSpPr>
                    <a:grpSpLocks/>
                  </xdr:cNvGrpSpPr>
                </xdr:nvGrpSpPr>
                <xdr:grpSpPr bwMode="auto">
                  <a:xfrm>
                    <a:off x="16" y="216"/>
                    <a:ext cx="736" cy="317"/>
                    <a:chOff x="16" y="216"/>
                    <a:chExt cx="736" cy="317"/>
                  </a:xfrm>
                </xdr:grpSpPr>
                <xdr:grpSp>
                  <xdr:nvGrpSpPr>
                    <xdr:cNvPr id="2868" name="Group 174"/>
                    <xdr:cNvGrpSpPr>
                      <a:grpSpLocks/>
                    </xdr:cNvGrpSpPr>
                  </xdr:nvGrpSpPr>
                  <xdr:grpSpPr bwMode="auto">
                    <a:xfrm>
                      <a:off x="16" y="216"/>
                      <a:ext cx="736" cy="317"/>
                      <a:chOff x="16" y="216"/>
                      <a:chExt cx="736" cy="317"/>
                    </a:xfrm>
                  </xdr:grpSpPr>
                  <xdr:grpSp>
                    <xdr:nvGrpSpPr>
                      <xdr:cNvPr id="2874" name="Group 173"/>
                      <xdr:cNvGrpSpPr>
                        <a:grpSpLocks/>
                      </xdr:cNvGrpSpPr>
                    </xdr:nvGrpSpPr>
                    <xdr:grpSpPr bwMode="auto">
                      <a:xfrm>
                        <a:off x="16" y="216"/>
                        <a:ext cx="736" cy="317"/>
                        <a:chOff x="16" y="216"/>
                        <a:chExt cx="736" cy="317"/>
                      </a:xfrm>
                    </xdr:grpSpPr>
                    <xdr:grpSp>
                      <xdr:nvGrpSpPr>
                        <xdr:cNvPr id="2876" name="Group 169"/>
                        <xdr:cNvGrpSpPr>
                          <a:grpSpLocks/>
                        </xdr:cNvGrpSpPr>
                      </xdr:nvGrpSpPr>
                      <xdr:grpSpPr bwMode="auto">
                        <a:xfrm>
                          <a:off x="16" y="216"/>
                          <a:ext cx="695" cy="317"/>
                          <a:chOff x="16" y="216"/>
                          <a:chExt cx="695" cy="317"/>
                        </a:xfrm>
                      </xdr:grpSpPr>
                      <xdr:grpSp>
                        <xdr:nvGrpSpPr>
                          <xdr:cNvPr id="2879" name="Group 100"/>
                          <xdr:cNvGrpSpPr>
                            <a:grpSpLocks/>
                          </xdr:cNvGrpSpPr>
                        </xdr:nvGrpSpPr>
                        <xdr:grpSpPr bwMode="auto">
                          <a:xfrm>
                            <a:off x="435" y="437"/>
                            <a:ext cx="276" cy="74"/>
                            <a:chOff x="37" y="314"/>
                            <a:chExt cx="552" cy="148"/>
                          </a:xfrm>
                        </xdr:grpSpPr>
                        <xdr:grpSp>
                          <xdr:nvGrpSpPr>
                            <xdr:cNvPr id="2945" name="Group 83"/>
                            <xdr:cNvGrpSpPr>
                              <a:grpSpLocks/>
                            </xdr:cNvGrpSpPr>
                          </xdr:nvGrpSpPr>
                          <xdr:grpSpPr bwMode="auto">
                            <a:xfrm flipV="1">
                              <a:off x="38" y="393"/>
                              <a:ext cx="551" cy="69"/>
                              <a:chOff x="29" y="389"/>
                              <a:chExt cx="551" cy="69"/>
                            </a:xfrm>
                          </xdr:grpSpPr>
                          <xdr:grpSp>
                            <xdr:nvGrpSpPr>
                              <xdr:cNvPr id="2962" name="Group 82"/>
                              <xdr:cNvGrpSpPr>
                                <a:grpSpLocks/>
                              </xdr:cNvGrpSpPr>
                            </xdr:nvGrpSpPr>
                            <xdr:grpSpPr bwMode="auto">
                              <a:xfrm>
                                <a:off x="29" y="389"/>
                                <a:ext cx="551" cy="69"/>
                                <a:chOff x="29" y="389"/>
                                <a:chExt cx="551" cy="69"/>
                              </a:xfrm>
                            </xdr:grpSpPr>
                            <xdr:grpSp>
                              <xdr:nvGrpSpPr>
                                <xdr:cNvPr id="2964" name="Group 63"/>
                                <xdr:cNvGrpSpPr>
                                  <a:grpSpLocks/>
                                </xdr:cNvGrpSpPr>
                              </xdr:nvGrpSpPr>
                              <xdr:grpSpPr bwMode="auto">
                                <a:xfrm>
                                  <a:off x="29" y="389"/>
                                  <a:ext cx="551" cy="69"/>
                                  <a:chOff x="71" y="253"/>
                                  <a:chExt cx="551" cy="69"/>
                                </a:xfrm>
                              </xdr:grpSpPr>
                              <xdr:grpSp>
                                <xdr:nvGrpSpPr>
                                  <xdr:cNvPr id="2966" name="Group 62"/>
                                  <xdr:cNvGrpSpPr>
                                    <a:grpSpLocks/>
                                  </xdr:cNvGrpSpPr>
                                </xdr:nvGrpSpPr>
                                <xdr:grpSpPr bwMode="auto">
                                  <a:xfrm>
                                    <a:off x="71" y="253"/>
                                    <a:ext cx="551" cy="69"/>
                                    <a:chOff x="74" y="254"/>
                                    <a:chExt cx="551" cy="69"/>
                                  </a:xfrm>
                                </xdr:grpSpPr>
                                <xdr:grpSp>
                                  <xdr:nvGrpSpPr>
                                    <xdr:cNvPr id="2968" name="Group 61"/>
                                    <xdr:cNvGrpSpPr>
                                      <a:grpSpLocks/>
                                    </xdr:cNvGrpSpPr>
                                  </xdr:nvGrpSpPr>
                                  <xdr:grpSpPr bwMode="auto">
                                    <a:xfrm>
                                      <a:off x="74" y="259"/>
                                      <a:ext cx="551" cy="64"/>
                                      <a:chOff x="74" y="259"/>
                                      <a:chExt cx="551" cy="64"/>
                                    </a:xfrm>
                                  </xdr:grpSpPr>
                                  <xdr:sp macro="" textlink="">
                                    <xdr:nvSpPr>
                                      <xdr:cNvPr id="2970" name="Rectangle 55"/>
                                      <xdr:cNvSpPr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222" y="259"/>
                                        <a:ext cx="252" cy="15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33CCCC"/>
                                      </a:solidFill>
                                      <a:ln w="9525">
                                        <a:solidFill>
                                          <a:srgbClr val="33CCCC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</xdr:sp>
                                  <xdr:grpSp>
                                    <xdr:nvGrpSpPr>
                                      <xdr:cNvPr id="2971" name="Group 60"/>
                                      <xdr:cNvGrpSpPr>
                                        <a:grpSpLocks/>
                                      </xdr:cNvGrpSpPr>
                                    </xdr:nvGrpSpPr>
                                    <xdr:grpSpPr bwMode="auto">
                                      <a:xfrm>
                                        <a:off x="74" y="273"/>
                                        <a:ext cx="551" cy="50"/>
                                        <a:chOff x="74" y="273"/>
                                        <a:chExt cx="551" cy="50"/>
                                      </a:xfrm>
                                    </xdr:grpSpPr>
                                    <xdr:sp macro="" textlink="">
                                      <xdr:nvSpPr>
                                        <xdr:cNvPr id="2972" name="Rectangle 30"/>
                                        <xdr:cNvSpPr>
                                          <a:spLocks noChangeArrowheads="1"/>
                                        </xdr:cNvSpPr>
                                      </xdr:nvSpPr>
                                      <xdr:spPr bwMode="auto">
                                        <a:xfrm flipH="1">
                                          <a:off x="435" y="275"/>
                                          <a:ext cx="190" cy="33"/>
                                        </a:xfrm>
                                        <a:prstGeom prst="rect">
                                          <a:avLst/>
                                        </a:prstGeom>
                                        <a:solidFill>
                                          <a:srgbClr val="33CCCC"/>
                                        </a:solidFill>
                                        <a:ln w="9525">
                                          <a:noFill/>
                                          <a:miter lim="800000"/>
                                          <a:headEnd/>
                                          <a:tailEnd/>
                                        </a:ln>
                                      </xdr:spPr>
                                    </xdr:sp>
                                    <xdr:sp macro="" textlink="">
                                      <xdr:nvSpPr>
                                        <xdr:cNvPr id="2973" name="Rectangle 19"/>
                                        <xdr:cNvSpPr>
                                          <a:spLocks noChangeArrowheads="1"/>
                                        </xdr:cNvSpPr>
                                      </xdr:nvSpPr>
                                      <xdr:spPr bwMode="auto">
                                        <a:xfrm>
                                          <a:off x="74" y="273"/>
                                          <a:ext cx="190" cy="33"/>
                                        </a:xfrm>
                                        <a:prstGeom prst="rect">
                                          <a:avLst/>
                                        </a:prstGeom>
                                        <a:solidFill>
                                          <a:srgbClr val="33CCCC"/>
                                        </a:solidFill>
                                        <a:ln w="9525">
                                          <a:noFill/>
                                          <a:miter lim="800000"/>
                                          <a:headEnd/>
                                          <a:tailEnd/>
                                        </a:ln>
                                      </xdr:spPr>
                                    </xdr:sp>
                                    <xdr:sp macro="" textlink="">
                                      <xdr:nvSpPr>
                                        <xdr:cNvPr id="2974" name="Rectangle 20"/>
                                        <xdr:cNvSpPr>
                                          <a:spLocks noChangeArrowheads="1"/>
                                        </xdr:cNvSpPr>
                                      </xdr:nvSpPr>
                                      <xdr:spPr bwMode="auto">
                                        <a:xfrm>
                                          <a:off x="154" y="306"/>
                                          <a:ext cx="109" cy="16"/>
                                        </a:xfrm>
                                        <a:prstGeom prst="rect">
                                          <a:avLst/>
                                        </a:prstGeom>
                                        <a:solidFill>
                                          <a:srgbClr val="0000FF"/>
                                        </a:solidFill>
                                        <a:ln w="9525">
                                          <a:solidFill>
                                            <a:srgbClr val="0000FF"/>
                                          </a:solidFill>
                                          <a:miter lim="800000"/>
                                          <a:headEnd/>
                                          <a:tailEnd/>
                                        </a:ln>
                                      </xdr:spPr>
                                    </xdr:sp>
                                    <xdr:sp macro="" textlink="">
                                      <xdr:nvSpPr>
                                        <xdr:cNvPr id="2975" name="Rectangle 31"/>
                                        <xdr:cNvSpPr>
                                          <a:spLocks noChangeArrowheads="1"/>
                                        </xdr:cNvSpPr>
                                      </xdr:nvSpPr>
                                      <xdr:spPr bwMode="auto">
                                        <a:xfrm flipH="1">
                                          <a:off x="434" y="307"/>
                                          <a:ext cx="109" cy="16"/>
                                        </a:xfrm>
                                        <a:prstGeom prst="rect">
                                          <a:avLst/>
                                        </a:prstGeom>
                                        <a:solidFill>
                                          <a:srgbClr val="0000FF"/>
                                        </a:solidFill>
                                        <a:ln w="9525">
                                          <a:noFill/>
                                          <a:miter lim="800000"/>
                                          <a:headEnd/>
                                          <a:tailEnd/>
                                        </a:ln>
                                      </xdr:spPr>
                                    </xdr:sp>
                                  </xdr:grpSp>
                                </xdr:grpSp>
                                <xdr:sp macro="" textlink="">
                                  <xdr:nvSpPr>
                                    <xdr:cNvPr id="2969" name="Rectangle 28"/>
                                    <xdr:cNvSpPr>
                                      <a:spLocks noChangeArrowheads="1"/>
                                    </xdr:cNvSpPr>
                                  </xdr:nvSpPr>
                                  <xdr:spPr bwMode="auto">
                                    <a:xfrm>
                                      <a:off x="261" y="254"/>
                                      <a:ext cx="175" cy="69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0000FF"/>
                                    </a:solidFill>
                                    <a:ln w="57150">
                                      <a:noFill/>
                                      <a:miter lim="800000"/>
                                      <a:headEnd/>
                                      <a:tailEnd/>
                                    </a:ln>
                                  </xdr:spPr>
                                </xdr:sp>
                              </xdr:grpSp>
                              <xdr:sp macro="" textlink="">
                                <xdr:nvSpPr>
                                  <xdr:cNvPr id="2967" name="Rectangle 40"/>
                                  <xdr:cNvSpPr>
                                    <a:spLocks noChangeArrowheads="1"/>
                                  </xdr:cNvSpPr>
                                </xdr:nvSpPr>
                                <xdr:spPr bwMode="auto">
                                  <a:xfrm>
                                    <a:off x="273" y="254"/>
                                    <a:ext cx="143" cy="67"/>
                                  </a:xfrm>
                                  <a:prstGeom prst="rect">
                                    <a:avLst/>
                                  </a:prstGeom>
                                  <a:gradFill rotWithShape="0">
                                    <a:gsLst>
                                      <a:gs pos="0">
                                        <a:srgbClr val="00FFFF"/>
                                      </a:gs>
                                      <a:gs pos="50000">
                                        <a:srgbClr val="3366FF"/>
                                      </a:gs>
                                      <a:gs pos="100000">
                                        <a:srgbClr val="00FFFF"/>
                                      </a:gs>
                                    </a:gsLst>
                                    <a:lin ang="0" scaled="1"/>
                                  </a:gradFill>
                                  <a:ln w="9525">
                                    <a:solidFill>
                                      <a:srgbClr val="000000"/>
                                    </a:solidFill>
                                    <a:miter lim="800000"/>
                                    <a:headEnd/>
                                    <a:tailEnd/>
                                  </a:ln>
                                </xdr:spPr>
                              </xdr:sp>
                            </xdr:grpSp>
                            <xdr:sp macro="" textlink="">
                              <xdr:nvSpPr>
                                <xdr:cNvPr id="2965" name="Rectangle 32"/>
                                <xdr:cNvSpPr>
                                  <a:spLocks noChangeArrowheads="1"/>
                                </xdr:cNvSpPr>
                              </xdr:nvSpPr>
                              <xdr:spPr bwMode="auto">
                                <a:xfrm flipH="1">
                                  <a:off x="65" y="409"/>
                                  <a:ext cx="28" cy="31"/>
                                </a:xfrm>
                                <a:prstGeom prst="rect">
                                  <a:avLst/>
                                </a:prstGeom>
                                <a:gradFill rotWithShape="0">
                                  <a:gsLst>
                                    <a:gs pos="0">
                                      <a:srgbClr val="33CCCC"/>
                                    </a:gs>
                                    <a:gs pos="50000">
                                      <a:srgbClr val="FFFFFF"/>
                                    </a:gs>
                                    <a:gs pos="100000">
                                      <a:srgbClr val="33CCCC"/>
                                    </a:gs>
                                  </a:gsLst>
                                  <a:lin ang="0" scaled="1"/>
                                </a:gradFill>
                                <a:ln w="9525">
                                  <a:solidFill>
                                    <a:srgbClr val="008080"/>
                                  </a:solidFill>
                                  <a:miter lim="800000"/>
                                  <a:headEnd/>
                                  <a:tailEnd/>
                                </a:ln>
                              </xdr:spPr>
                            </xdr:sp>
                          </xdr:grpSp>
                          <xdr:sp macro="" textlink="">
                            <xdr:nvSpPr>
                              <xdr:cNvPr id="2963" name="Rectangle 81"/>
                              <xdr:cNvSpPr>
                                <a:spLocks noChangeArrowheads="1"/>
                              </xdr:cNvSpPr>
                            </xdr:nvSpPr>
                            <xdr:spPr bwMode="auto">
                              <a:xfrm flipH="1">
                                <a:off x="519" y="410"/>
                                <a:ext cx="28" cy="31"/>
                              </a:xfrm>
                              <a:prstGeom prst="rect">
                                <a:avLst/>
                              </a:prstGeom>
                              <a:gradFill rotWithShape="0">
                                <a:gsLst>
                                  <a:gs pos="0">
                                    <a:srgbClr val="33CCCC"/>
                                  </a:gs>
                                  <a:gs pos="50000">
                                    <a:srgbClr val="FFFFFF"/>
                                  </a:gs>
                                  <a:gs pos="100000">
                                    <a:srgbClr val="33CCCC"/>
                                  </a:gs>
                                </a:gsLst>
                                <a:lin ang="0" scaled="1"/>
                              </a:gradFill>
                              <a:ln w="9525">
                                <a:solidFill>
                                  <a:srgbClr val="008080"/>
                                </a:solidFill>
                                <a:miter lim="800000"/>
                                <a:headEnd/>
                                <a:tailEnd/>
                              </a:ln>
                            </xdr:spPr>
                          </xdr:sp>
                        </xdr:grpSp>
                        <xdr:grpSp>
                          <xdr:nvGrpSpPr>
                            <xdr:cNvPr id="2946" name="Group 84"/>
                            <xdr:cNvGrpSpPr>
                              <a:grpSpLocks/>
                            </xdr:cNvGrpSpPr>
                          </xdr:nvGrpSpPr>
                          <xdr:grpSpPr bwMode="auto">
                            <a:xfrm>
                              <a:off x="37" y="314"/>
                              <a:ext cx="551" cy="69"/>
                              <a:chOff x="29" y="389"/>
                              <a:chExt cx="551" cy="69"/>
                            </a:xfrm>
                          </xdr:grpSpPr>
                          <xdr:grpSp>
                            <xdr:nvGrpSpPr>
                              <xdr:cNvPr id="2948" name="Group 85"/>
                              <xdr:cNvGrpSpPr>
                                <a:grpSpLocks/>
                              </xdr:cNvGrpSpPr>
                            </xdr:nvGrpSpPr>
                            <xdr:grpSpPr bwMode="auto">
                              <a:xfrm>
                                <a:off x="29" y="389"/>
                                <a:ext cx="551" cy="69"/>
                                <a:chOff x="29" y="389"/>
                                <a:chExt cx="551" cy="69"/>
                              </a:xfrm>
                            </xdr:grpSpPr>
                            <xdr:grpSp>
                              <xdr:nvGrpSpPr>
                                <xdr:cNvPr id="2950" name="Group 86"/>
                                <xdr:cNvGrpSpPr>
                                  <a:grpSpLocks/>
                                </xdr:cNvGrpSpPr>
                              </xdr:nvGrpSpPr>
                              <xdr:grpSpPr bwMode="auto">
                                <a:xfrm>
                                  <a:off x="29" y="389"/>
                                  <a:ext cx="551" cy="69"/>
                                  <a:chOff x="71" y="253"/>
                                  <a:chExt cx="551" cy="69"/>
                                </a:xfrm>
                              </xdr:grpSpPr>
                              <xdr:grpSp>
                                <xdr:nvGrpSpPr>
                                  <xdr:cNvPr id="2952" name="Group 87"/>
                                  <xdr:cNvGrpSpPr>
                                    <a:grpSpLocks/>
                                  </xdr:cNvGrpSpPr>
                                </xdr:nvGrpSpPr>
                                <xdr:grpSpPr bwMode="auto">
                                  <a:xfrm>
                                    <a:off x="71" y="253"/>
                                    <a:ext cx="551" cy="69"/>
                                    <a:chOff x="74" y="254"/>
                                    <a:chExt cx="551" cy="69"/>
                                  </a:xfrm>
                                </xdr:grpSpPr>
                                <xdr:grpSp>
                                  <xdr:nvGrpSpPr>
                                    <xdr:cNvPr id="2954" name="Group 88"/>
                                    <xdr:cNvGrpSpPr>
                                      <a:grpSpLocks/>
                                    </xdr:cNvGrpSpPr>
                                  </xdr:nvGrpSpPr>
                                  <xdr:grpSpPr bwMode="auto">
                                    <a:xfrm>
                                      <a:off x="74" y="259"/>
                                      <a:ext cx="551" cy="64"/>
                                      <a:chOff x="74" y="259"/>
                                      <a:chExt cx="551" cy="64"/>
                                    </a:xfrm>
                                  </xdr:grpSpPr>
                                  <xdr:sp macro="" textlink="">
                                    <xdr:nvSpPr>
                                      <xdr:cNvPr id="2956" name="Rectangle 89"/>
                                      <xdr:cNvSpPr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222" y="259"/>
                                        <a:ext cx="252" cy="15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33CCCC"/>
                                      </a:solidFill>
                                      <a:ln w="9525">
                                        <a:solidFill>
                                          <a:srgbClr val="33CCCC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</xdr:sp>
                                  <xdr:grpSp>
                                    <xdr:nvGrpSpPr>
                                      <xdr:cNvPr id="2957" name="Group 90"/>
                                      <xdr:cNvGrpSpPr>
                                        <a:grpSpLocks/>
                                      </xdr:cNvGrpSpPr>
                                    </xdr:nvGrpSpPr>
                                    <xdr:grpSpPr bwMode="auto">
                                      <a:xfrm>
                                        <a:off x="74" y="273"/>
                                        <a:ext cx="551" cy="50"/>
                                        <a:chOff x="74" y="273"/>
                                        <a:chExt cx="551" cy="50"/>
                                      </a:xfrm>
                                    </xdr:grpSpPr>
                                    <xdr:sp macro="" textlink="">
                                      <xdr:nvSpPr>
                                        <xdr:cNvPr id="2958" name="Rectangle 91"/>
                                        <xdr:cNvSpPr>
                                          <a:spLocks noChangeArrowheads="1"/>
                                        </xdr:cNvSpPr>
                                      </xdr:nvSpPr>
                                      <xdr:spPr bwMode="auto">
                                        <a:xfrm flipH="1">
                                          <a:off x="435" y="275"/>
                                          <a:ext cx="190" cy="33"/>
                                        </a:xfrm>
                                        <a:prstGeom prst="rect">
                                          <a:avLst/>
                                        </a:prstGeom>
                                        <a:solidFill>
                                          <a:srgbClr val="33CCCC"/>
                                        </a:solidFill>
                                        <a:ln w="9525">
                                          <a:noFill/>
                                          <a:miter lim="800000"/>
                                          <a:headEnd/>
                                          <a:tailEnd/>
                                        </a:ln>
                                      </xdr:spPr>
                                    </xdr:sp>
                                    <xdr:sp macro="" textlink="">
                                      <xdr:nvSpPr>
                                        <xdr:cNvPr id="2959" name="Rectangle 92"/>
                                        <xdr:cNvSpPr>
                                          <a:spLocks noChangeArrowheads="1"/>
                                        </xdr:cNvSpPr>
                                      </xdr:nvSpPr>
                                      <xdr:spPr bwMode="auto">
                                        <a:xfrm>
                                          <a:off x="74" y="273"/>
                                          <a:ext cx="190" cy="33"/>
                                        </a:xfrm>
                                        <a:prstGeom prst="rect">
                                          <a:avLst/>
                                        </a:prstGeom>
                                        <a:solidFill>
                                          <a:srgbClr val="33CCCC"/>
                                        </a:solidFill>
                                        <a:ln w="9525">
                                          <a:noFill/>
                                          <a:miter lim="800000"/>
                                          <a:headEnd/>
                                          <a:tailEnd/>
                                        </a:ln>
                                      </xdr:spPr>
                                    </xdr:sp>
                                    <xdr:sp macro="" textlink="">
                                      <xdr:nvSpPr>
                                        <xdr:cNvPr id="2960" name="Rectangle 93"/>
                                        <xdr:cNvSpPr>
                                          <a:spLocks noChangeArrowheads="1"/>
                                        </xdr:cNvSpPr>
                                      </xdr:nvSpPr>
                                      <xdr:spPr bwMode="auto">
                                        <a:xfrm>
                                          <a:off x="154" y="306"/>
                                          <a:ext cx="109" cy="16"/>
                                        </a:xfrm>
                                        <a:prstGeom prst="rect">
                                          <a:avLst/>
                                        </a:prstGeom>
                                        <a:solidFill>
                                          <a:srgbClr val="0000FF"/>
                                        </a:solidFill>
                                        <a:ln w="9525">
                                          <a:solidFill>
                                            <a:srgbClr val="0000FF"/>
                                          </a:solidFill>
                                          <a:miter lim="800000"/>
                                          <a:headEnd/>
                                          <a:tailEnd/>
                                        </a:ln>
                                      </xdr:spPr>
                                    </xdr:sp>
                                    <xdr:sp macro="" textlink="">
                                      <xdr:nvSpPr>
                                        <xdr:cNvPr id="2961" name="Rectangle 94"/>
                                        <xdr:cNvSpPr>
                                          <a:spLocks noChangeArrowheads="1"/>
                                        </xdr:cNvSpPr>
                                      </xdr:nvSpPr>
                                      <xdr:spPr bwMode="auto">
                                        <a:xfrm flipH="1">
                                          <a:off x="434" y="307"/>
                                          <a:ext cx="109" cy="16"/>
                                        </a:xfrm>
                                        <a:prstGeom prst="rect">
                                          <a:avLst/>
                                        </a:prstGeom>
                                        <a:solidFill>
                                          <a:srgbClr val="0000FF"/>
                                        </a:solidFill>
                                        <a:ln w="9525">
                                          <a:noFill/>
                                          <a:miter lim="800000"/>
                                          <a:headEnd/>
                                          <a:tailEnd/>
                                        </a:ln>
                                      </xdr:spPr>
                                    </xdr:sp>
                                  </xdr:grpSp>
                                </xdr:grpSp>
                                <xdr:sp macro="" textlink="">
                                  <xdr:nvSpPr>
                                    <xdr:cNvPr id="2955" name="Rectangle 95"/>
                                    <xdr:cNvSpPr>
                                      <a:spLocks noChangeArrowheads="1"/>
                                    </xdr:cNvSpPr>
                                  </xdr:nvSpPr>
                                  <xdr:spPr bwMode="auto">
                                    <a:xfrm>
                                      <a:off x="261" y="254"/>
                                      <a:ext cx="175" cy="69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0000FF"/>
                                    </a:solidFill>
                                    <a:ln w="57150">
                                      <a:noFill/>
                                      <a:miter lim="800000"/>
                                      <a:headEnd/>
                                      <a:tailEnd/>
                                    </a:ln>
                                  </xdr:spPr>
                                </xdr:sp>
                              </xdr:grpSp>
                              <xdr:sp macro="" textlink="">
                                <xdr:nvSpPr>
                                  <xdr:cNvPr id="2953" name="Rectangle 96"/>
                                  <xdr:cNvSpPr>
                                    <a:spLocks noChangeArrowheads="1"/>
                                  </xdr:cNvSpPr>
                                </xdr:nvSpPr>
                                <xdr:spPr bwMode="auto">
                                  <a:xfrm>
                                    <a:off x="273" y="254"/>
                                    <a:ext cx="143" cy="67"/>
                                  </a:xfrm>
                                  <a:prstGeom prst="rect">
                                    <a:avLst/>
                                  </a:prstGeom>
                                  <a:gradFill rotWithShape="0">
                                    <a:gsLst>
                                      <a:gs pos="0">
                                        <a:srgbClr val="00FFFF"/>
                                      </a:gs>
                                      <a:gs pos="50000">
                                        <a:srgbClr val="3366FF"/>
                                      </a:gs>
                                      <a:gs pos="100000">
                                        <a:srgbClr val="00FFFF"/>
                                      </a:gs>
                                    </a:gsLst>
                                    <a:lin ang="0" scaled="1"/>
                                  </a:gradFill>
                                  <a:ln w="9525">
                                    <a:solidFill>
                                      <a:srgbClr val="000000"/>
                                    </a:solidFill>
                                    <a:miter lim="800000"/>
                                    <a:headEnd/>
                                    <a:tailEnd/>
                                  </a:ln>
                                </xdr:spPr>
                              </xdr:sp>
                            </xdr:grpSp>
                            <xdr:sp macro="" textlink="">
                              <xdr:nvSpPr>
                                <xdr:cNvPr id="2951" name="Rectangle 97"/>
                                <xdr:cNvSpPr>
                                  <a:spLocks noChangeArrowheads="1"/>
                                </xdr:cNvSpPr>
                              </xdr:nvSpPr>
                              <xdr:spPr bwMode="auto">
                                <a:xfrm flipH="1">
                                  <a:off x="65" y="409"/>
                                  <a:ext cx="28" cy="31"/>
                                </a:xfrm>
                                <a:prstGeom prst="rect">
                                  <a:avLst/>
                                </a:prstGeom>
                                <a:gradFill rotWithShape="0">
                                  <a:gsLst>
                                    <a:gs pos="0">
                                      <a:srgbClr val="33CCCC"/>
                                    </a:gs>
                                    <a:gs pos="50000">
                                      <a:srgbClr val="FFFFFF"/>
                                    </a:gs>
                                    <a:gs pos="100000">
                                      <a:srgbClr val="33CCCC"/>
                                    </a:gs>
                                  </a:gsLst>
                                  <a:lin ang="0" scaled="1"/>
                                </a:gradFill>
                                <a:ln w="9525">
                                  <a:solidFill>
                                    <a:srgbClr val="008080"/>
                                  </a:solidFill>
                                  <a:miter lim="800000"/>
                                  <a:headEnd/>
                                  <a:tailEnd/>
                                </a:ln>
                              </xdr:spPr>
                            </xdr:sp>
                          </xdr:grpSp>
                          <xdr:sp macro="" textlink="">
                            <xdr:nvSpPr>
                              <xdr:cNvPr id="2949" name="Rectangle 98"/>
                              <xdr:cNvSpPr>
                                <a:spLocks noChangeArrowheads="1"/>
                              </xdr:cNvSpPr>
                            </xdr:nvSpPr>
                            <xdr:spPr bwMode="auto">
                              <a:xfrm flipH="1">
                                <a:off x="519" y="410"/>
                                <a:ext cx="28" cy="31"/>
                              </a:xfrm>
                              <a:prstGeom prst="rect">
                                <a:avLst/>
                              </a:prstGeom>
                              <a:gradFill rotWithShape="0">
                                <a:gsLst>
                                  <a:gs pos="0">
                                    <a:srgbClr val="33CCCC"/>
                                  </a:gs>
                                  <a:gs pos="50000">
                                    <a:srgbClr val="FFFFFF"/>
                                  </a:gs>
                                  <a:gs pos="100000">
                                    <a:srgbClr val="33CCCC"/>
                                  </a:gs>
                                </a:gsLst>
                                <a:lin ang="0" scaled="1"/>
                              </a:gradFill>
                              <a:ln w="9525">
                                <a:solidFill>
                                  <a:srgbClr val="008080"/>
                                </a:solidFill>
                                <a:miter lim="800000"/>
                                <a:headEnd/>
                                <a:tailEnd/>
                              </a:ln>
                            </xdr:spPr>
                          </xdr:sp>
                        </xdr:grpSp>
                        <xdr:sp macro="" textlink="">
                          <xdr:nvSpPr>
                            <xdr:cNvPr id="2947" name="Rectangle 99"/>
                            <xdr:cNvSpPr>
                              <a:spLocks noChangeArrowheads="1"/>
                            </xdr:cNvSpPr>
                          </xdr:nvSpPr>
                          <xdr:spPr bwMode="auto">
                            <a:xfrm>
                              <a:off x="118" y="383"/>
                              <a:ext cx="388" cy="10"/>
                            </a:xfrm>
                            <a:prstGeom prst="rect">
                              <a:avLst/>
                            </a:prstGeom>
                            <a:solidFill>
                              <a:srgbClr val="FF0000"/>
                            </a:solidFill>
                            <a:ln w="9525">
                              <a:solidFill>
                                <a:srgbClr val="000000"/>
                              </a:solidFill>
                              <a:miter lim="800000"/>
                              <a:headEnd/>
                              <a:tailEnd/>
                            </a:ln>
                          </xdr:spPr>
                        </xdr:sp>
                      </xdr:grpSp>
                      <xdr:grpSp>
                        <xdr:nvGrpSpPr>
                          <xdr:cNvPr id="2880" name="Group 168"/>
                          <xdr:cNvGrpSpPr>
                            <a:grpSpLocks/>
                          </xdr:cNvGrpSpPr>
                        </xdr:nvGrpSpPr>
                        <xdr:grpSpPr bwMode="auto">
                          <a:xfrm>
                            <a:off x="16" y="216"/>
                            <a:ext cx="408" cy="317"/>
                            <a:chOff x="106" y="244"/>
                            <a:chExt cx="408" cy="317"/>
                          </a:xfrm>
                        </xdr:grpSpPr>
                        <xdr:grpSp>
                          <xdr:nvGrpSpPr>
                            <xdr:cNvPr id="2881" name="Group 163"/>
                            <xdr:cNvGrpSpPr>
                              <a:grpSpLocks/>
                            </xdr:cNvGrpSpPr>
                          </xdr:nvGrpSpPr>
                          <xdr:grpSpPr bwMode="auto">
                            <a:xfrm>
                              <a:off x="106" y="286"/>
                              <a:ext cx="408" cy="275"/>
                              <a:chOff x="106" y="231"/>
                              <a:chExt cx="408" cy="275"/>
                            </a:xfrm>
                          </xdr:grpSpPr>
                          <xdr:grpSp>
                            <xdr:nvGrpSpPr>
                              <xdr:cNvPr id="2885" name="Group 156"/>
                              <xdr:cNvGrpSpPr>
                                <a:grpSpLocks/>
                              </xdr:cNvGrpSpPr>
                            </xdr:nvGrpSpPr>
                            <xdr:grpSpPr bwMode="auto">
                              <a:xfrm>
                                <a:off x="106" y="251"/>
                                <a:ext cx="408" cy="255"/>
                                <a:chOff x="126" y="228"/>
                                <a:chExt cx="408" cy="255"/>
                              </a:xfrm>
                            </xdr:grpSpPr>
                            <xdr:grpSp>
                              <xdr:nvGrpSpPr>
                                <xdr:cNvPr id="2892" name="Group 152"/>
                                <xdr:cNvGrpSpPr>
                                  <a:grpSpLocks/>
                                </xdr:cNvGrpSpPr>
                              </xdr:nvGrpSpPr>
                              <xdr:grpSpPr bwMode="auto">
                                <a:xfrm>
                                  <a:off x="126" y="228"/>
                                  <a:ext cx="408" cy="210"/>
                                  <a:chOff x="126" y="228"/>
                                  <a:chExt cx="408" cy="210"/>
                                </a:xfrm>
                              </xdr:grpSpPr>
                              <xdr:grpSp>
                                <xdr:nvGrpSpPr>
                                  <xdr:cNvPr id="2896" name="Group 148"/>
                                  <xdr:cNvGrpSpPr>
                                    <a:grpSpLocks/>
                                  </xdr:cNvGrpSpPr>
                                </xdr:nvGrpSpPr>
                                <xdr:grpSpPr bwMode="auto">
                                  <a:xfrm>
                                    <a:off x="188" y="228"/>
                                    <a:ext cx="346" cy="210"/>
                                    <a:chOff x="29" y="213"/>
                                    <a:chExt cx="346" cy="210"/>
                                  </a:xfrm>
                                </xdr:grpSpPr>
                                <xdr:grpSp>
                                  <xdr:nvGrpSpPr>
                                    <xdr:cNvPr id="2900" name="Group 144"/>
                                    <xdr:cNvGrpSpPr>
                                      <a:grpSpLocks/>
                                    </xdr:cNvGrpSpPr>
                                  </xdr:nvGrpSpPr>
                                  <xdr:grpSpPr bwMode="auto">
                                    <a:xfrm>
                                      <a:off x="29" y="213"/>
                                      <a:ext cx="346" cy="123"/>
                                      <a:chOff x="523" y="221"/>
                                      <a:chExt cx="346" cy="123"/>
                                    </a:xfrm>
                                  </xdr:grpSpPr>
                                  <xdr:grpSp>
                                    <xdr:nvGrpSpPr>
                                      <xdr:cNvPr id="2904" name="Group 139"/>
                                      <xdr:cNvGrpSpPr>
                                        <a:grpSpLocks/>
                                      </xdr:cNvGrpSpPr>
                                    </xdr:nvGrpSpPr>
                                    <xdr:grpSpPr bwMode="auto">
                                      <a:xfrm>
                                        <a:off x="523" y="221"/>
                                        <a:ext cx="278" cy="123"/>
                                        <a:chOff x="440" y="226"/>
                                        <a:chExt cx="278" cy="123"/>
                                      </a:xfrm>
                                    </xdr:grpSpPr>
                                    <xdr:grpSp>
                                      <xdr:nvGrpSpPr>
                                        <xdr:cNvPr id="2908" name="Group 134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 bwMode="auto">
                                        <a:xfrm>
                                          <a:off x="440" y="226"/>
                                          <a:ext cx="277" cy="123"/>
                                          <a:chOff x="199" y="332"/>
                                          <a:chExt cx="277" cy="123"/>
                                        </a:xfrm>
                                      </xdr:grpSpPr>
                                      <xdr:grpSp>
                                        <xdr:nvGrpSpPr>
                                          <xdr:cNvPr id="2913" name="Group 102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 bwMode="auto">
                                          <a:xfrm flipV="1">
                                            <a:off x="201" y="421"/>
                                            <a:ext cx="275" cy="34"/>
                                            <a:chOff x="29" y="389"/>
                                            <a:chExt cx="551" cy="69"/>
                                          </a:xfrm>
                                        </xdr:grpSpPr>
                                        <xdr:grpSp>
                                          <xdr:nvGrpSpPr>
                                            <xdr:cNvPr id="2931" name="Group 103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 bwMode="auto">
                                            <a:xfrm>
                                              <a:off x="29" y="389"/>
                                              <a:ext cx="551" cy="69"/>
                                              <a:chOff x="29" y="389"/>
                                              <a:chExt cx="551" cy="69"/>
                                            </a:xfrm>
                                          </xdr:grpSpPr>
                                          <xdr:grpSp>
                                            <xdr:nvGrpSpPr>
                                              <xdr:cNvPr id="2933" name="Group 104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 bwMode="auto">
                                              <a:xfrm>
                                                <a:off x="29" y="389"/>
                                                <a:ext cx="551" cy="69"/>
                                                <a:chOff x="71" y="253"/>
                                                <a:chExt cx="551" cy="69"/>
                                              </a:xfrm>
                                            </xdr:grpSpPr>
                                            <xdr:grpSp>
                                              <xdr:nvGrpSpPr>
                                                <xdr:cNvPr id="2935" name="Group 105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 bwMode="auto">
                                                <a:xfrm>
                                                  <a:off x="71" y="253"/>
                                                  <a:ext cx="551" cy="69"/>
                                                  <a:chOff x="74" y="254"/>
                                                  <a:chExt cx="551" cy="69"/>
                                                </a:xfrm>
                                              </xdr:grpSpPr>
                                              <xdr:grpSp>
                                                <xdr:nvGrpSpPr>
                                                  <xdr:cNvPr id="2937" name="Group 106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 bwMode="auto">
                                                  <a:xfrm>
                                                    <a:off x="74" y="259"/>
                                                    <a:ext cx="551" cy="64"/>
                                                    <a:chOff x="74" y="259"/>
                                                    <a:chExt cx="551" cy="64"/>
                                                  </a:xfrm>
                                                </xdr:grpSpPr>
                                                <xdr:sp macro="" textlink="">
                                                  <xdr:nvSpPr>
                                                    <xdr:cNvPr id="2939" name="Rectangle 107"/>
                                                    <xdr:cNvSpPr>
                                                      <a:spLocks noChangeArrowheads="1"/>
                                                    </xdr:cNvSpPr>
                                                  </xdr:nvSpPr>
                                                  <xdr:spPr bwMode="auto">
                                                    <a:xfrm>
                                                      <a:off x="222" y="259"/>
                                                      <a:ext cx="252" cy="15"/>
                                                    </a:xfrm>
                                                    <a:prstGeom prst="rect">
                                                      <a:avLst/>
                                                    </a:prstGeom>
                                                    <a:solidFill>
                                                      <a:srgbClr val="33CCCC"/>
                                                    </a:solidFill>
                                                    <a:ln w="9525">
                                                      <a:solidFill>
                                                        <a:srgbClr val="33CCCC"/>
                                                      </a:solidFill>
                                                      <a:miter lim="800000"/>
                                                      <a:headEnd/>
                                                      <a:tailEnd/>
                                                    </a:ln>
                                                  </xdr:spPr>
                                                </xdr:sp>
                                                <xdr:grpSp>
                                                  <xdr:nvGrpSpPr>
                                                    <xdr:cNvPr id="2940" name="Group 108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 bwMode="auto">
                                                    <a:xfrm>
                                                      <a:off x="74" y="273"/>
                                                      <a:ext cx="551" cy="50"/>
                                                      <a:chOff x="74" y="273"/>
                                                      <a:chExt cx="551" cy="50"/>
                                                    </a:xfrm>
                                                  </xdr:grpSpPr>
                                                  <xdr:sp macro="" textlink="">
                                                    <xdr:nvSpPr>
                                                      <xdr:cNvPr id="2941" name="Rectangle 109"/>
                                                      <xdr:cNvSpPr>
                                                        <a:spLocks noChangeArrowheads="1"/>
                                                      </xdr:cNvSpPr>
                                                    </xdr:nvSpPr>
                                                    <xdr:spPr bwMode="auto">
                                                      <a:xfrm flipH="1">
                                                        <a:off x="435" y="275"/>
                                                        <a:ext cx="190" cy="33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solidFill>
                                                        <a:srgbClr val="33CCCC"/>
                                                      </a:solidFill>
                                                      <a:ln w="9525">
                                                        <a:noFill/>
                                                        <a:miter lim="800000"/>
                                                        <a:headEnd/>
                                                        <a:tailEnd/>
                                                      </a:ln>
                                                    </xdr:spPr>
                                                  </xdr:sp>
                                                  <xdr:sp macro="" textlink="">
                                                    <xdr:nvSpPr>
                                                      <xdr:cNvPr id="2942" name="Rectangle 110"/>
                                                      <xdr:cNvSpPr>
                                                        <a:spLocks noChangeArrowheads="1"/>
                                                      </xdr:cNvSpPr>
                                                    </xdr:nvSpPr>
                                                    <xdr:spPr bwMode="auto">
                                                      <a:xfrm>
                                                        <a:off x="74" y="273"/>
                                                        <a:ext cx="190" cy="33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solidFill>
                                                        <a:srgbClr val="33CCCC"/>
                                                      </a:solidFill>
                                                      <a:ln w="9525">
                                                        <a:noFill/>
                                                        <a:miter lim="800000"/>
                                                        <a:headEnd/>
                                                        <a:tailEnd/>
                                                      </a:ln>
                                                    </xdr:spPr>
                                                  </xdr:sp>
                                                  <xdr:sp macro="" textlink="">
                                                    <xdr:nvSpPr>
                                                      <xdr:cNvPr id="2943" name="Rectangle 111"/>
                                                      <xdr:cNvSpPr>
                                                        <a:spLocks noChangeArrowheads="1"/>
                                                      </xdr:cNvSpPr>
                                                    </xdr:nvSpPr>
                                                    <xdr:spPr bwMode="auto">
                                                      <a:xfrm>
                                                        <a:off x="154" y="306"/>
                                                        <a:ext cx="109" cy="16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solidFill>
                                                        <a:srgbClr val="0000FF"/>
                                                      </a:solidFill>
                                                      <a:ln w="9525">
                                                        <a:solidFill>
                                                          <a:srgbClr val="0000FF"/>
                                                        </a:solidFill>
                                                        <a:miter lim="800000"/>
                                                        <a:headEnd/>
                                                        <a:tailEnd/>
                                                      </a:ln>
                                                    </xdr:spPr>
                                                  </xdr:sp>
                                                  <xdr:sp macro="" textlink="">
                                                    <xdr:nvSpPr>
                                                      <xdr:cNvPr id="2944" name="Rectangle 112"/>
                                                      <xdr:cNvSpPr>
                                                        <a:spLocks noChangeArrowheads="1"/>
                                                      </xdr:cNvSpPr>
                                                    </xdr:nvSpPr>
                                                    <xdr:spPr bwMode="auto">
                                                      <a:xfrm flipH="1">
                                                        <a:off x="434" y="307"/>
                                                        <a:ext cx="109" cy="16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solidFill>
                                                        <a:srgbClr val="0000FF"/>
                                                      </a:solidFill>
                                                      <a:ln w="9525">
                                                        <a:noFill/>
                                                        <a:miter lim="800000"/>
                                                        <a:headEnd/>
                                                        <a:tailEnd/>
                                                      </a:ln>
                                                    </xdr:spPr>
                                                  </xdr:sp>
                                                </xdr:grpSp>
                                              </xdr:grpSp>
                                              <xdr:sp macro="" textlink="">
                                                <xdr:nvSpPr>
                                                  <xdr:cNvPr id="2938" name="Rectangle 113"/>
                                                  <xdr:cNvSpPr>
                                                    <a:spLocks noChangeArrowheads="1"/>
                                                  </xdr:cNvSpPr>
                                                </xdr:nvSpPr>
                                                <xdr:spPr bwMode="auto">
                                                  <a:xfrm>
                                                    <a:off x="261" y="254"/>
                                                    <a:ext cx="175" cy="69"/>
                                                  </a:xfrm>
                                                  <a:prstGeom prst="rect">
                                                    <a:avLst/>
                                                  </a:prstGeom>
                                                  <a:solidFill>
                                                    <a:srgbClr val="0000FF"/>
                                                  </a:solidFill>
                                                  <a:ln w="57150">
                                                    <a:noFill/>
                                                    <a:miter lim="800000"/>
                                                    <a:headEnd/>
                                                    <a:tailEnd/>
                                                  </a:ln>
                                                </xdr:spPr>
                                              </xdr:sp>
                                            </xdr:grpSp>
                                            <xdr:sp macro="" textlink="">
                                              <xdr:nvSpPr>
                                                <xdr:cNvPr id="2936" name="Rectangle 114"/>
                                                <xdr:cNvSpPr>
                                                  <a:spLocks noChangeArrowheads="1"/>
                                                </xdr:cNvSpPr>
                                              </xdr:nvSpPr>
                                              <xdr:spPr bwMode="auto">
                                                <a:xfrm>
                                                  <a:off x="273" y="254"/>
                                                  <a:ext cx="143" cy="67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gradFill rotWithShape="0">
                                                  <a:gsLst>
                                                    <a:gs pos="0">
                                                      <a:srgbClr val="00FFFF"/>
                                                    </a:gs>
                                                    <a:gs pos="50000">
                                                      <a:srgbClr val="3366FF"/>
                                                    </a:gs>
                                                    <a:gs pos="100000">
                                                      <a:srgbClr val="00FFFF"/>
                                                    </a:gs>
                                                  </a:gsLst>
                                                  <a:lin ang="0" scaled="1"/>
                                                </a:gradFill>
                                                <a:ln w="9525">
                                                  <a:solidFill>
                                                    <a:srgbClr val="000000"/>
                                                  </a:solidFill>
                                                  <a:miter lim="800000"/>
                                                  <a:headEnd/>
                                                  <a:tailEnd/>
                                                </a:ln>
                                              </xdr:spPr>
                                            </xdr:sp>
                                          </xdr:grpSp>
                                          <xdr:sp macro="" textlink="">
                                            <xdr:nvSpPr>
                                              <xdr:cNvPr id="2934" name="Rectangle 115"/>
                                              <xdr:cNvSpPr>
                                                <a:spLocks noChangeArrowheads="1"/>
                                              </xdr:cNvSpPr>
                                            </xdr:nvSpPr>
                                            <xdr:spPr bwMode="auto">
                                              <a:xfrm flipH="1">
                                                <a:off x="65" y="409"/>
                                                <a:ext cx="28" cy="31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gradFill rotWithShape="0">
                                                <a:gsLst>
                                                  <a:gs pos="0">
                                                    <a:srgbClr val="33CCCC"/>
                                                  </a:gs>
                                                  <a:gs pos="50000">
                                                    <a:srgbClr val="FFFFFF"/>
                                                  </a:gs>
                                                  <a:gs pos="100000">
                                                    <a:srgbClr val="33CCCC"/>
                                                  </a:gs>
                                                </a:gsLst>
                                                <a:lin ang="0" scaled="1"/>
                                              </a:gradFill>
                                              <a:ln w="9525">
                                                <a:solidFill>
                                                  <a:srgbClr val="008080"/>
                                                </a:solidFill>
                                                <a:miter lim="800000"/>
                                                <a:headEnd/>
                                                <a:tailEnd/>
                                              </a:ln>
                                            </xdr:spPr>
                                          </xdr:sp>
                                        </xdr:grpSp>
                                        <xdr:sp macro="" textlink="">
                                          <xdr:nvSpPr>
                                            <xdr:cNvPr id="2932" name="Rectangle 116"/>
                                            <xdr:cNvSpPr>
                                              <a:spLocks noChangeArrowheads="1"/>
                                            </xdr:cNvSpPr>
                                          </xdr:nvSpPr>
                                          <xdr:spPr bwMode="auto">
                                            <a:xfrm flipH="1">
                                              <a:off x="519" y="410"/>
                                              <a:ext cx="28" cy="31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gradFill rotWithShape="0">
                                              <a:gsLst>
                                                <a:gs pos="0">
                                                  <a:srgbClr val="33CCCC"/>
                                                </a:gs>
                                                <a:gs pos="50000">
                                                  <a:srgbClr val="FFFFFF"/>
                                                </a:gs>
                                                <a:gs pos="100000">
                                                  <a:srgbClr val="33CCCC"/>
                                                </a:gs>
                                              </a:gsLst>
                                              <a:lin ang="0" scaled="1"/>
                                            </a:gradFill>
                                            <a:ln w="9525">
                                              <a:solidFill>
                                                <a:srgbClr val="008080"/>
                                              </a:solidFill>
                                              <a:miter lim="800000"/>
                                              <a:headEnd/>
                                              <a:tailEnd/>
                                            </a:ln>
                                          </xdr:spPr>
                                        </xdr:sp>
                                      </xdr:grpSp>
                                      <xdr:grpSp>
                                        <xdr:nvGrpSpPr>
                                          <xdr:cNvPr id="2914" name="Group 117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 bwMode="auto">
                                          <a:xfrm>
                                            <a:off x="199" y="332"/>
                                            <a:ext cx="276" cy="35"/>
                                            <a:chOff x="29" y="389"/>
                                            <a:chExt cx="551" cy="69"/>
                                          </a:xfrm>
                                        </xdr:grpSpPr>
                                        <xdr:grpSp>
                                          <xdr:nvGrpSpPr>
                                            <xdr:cNvPr id="2917" name="Group 118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 bwMode="auto">
                                            <a:xfrm>
                                              <a:off x="29" y="389"/>
                                              <a:ext cx="551" cy="69"/>
                                              <a:chOff x="29" y="389"/>
                                              <a:chExt cx="551" cy="69"/>
                                            </a:xfrm>
                                          </xdr:grpSpPr>
                                          <xdr:grpSp>
                                            <xdr:nvGrpSpPr>
                                              <xdr:cNvPr id="2919" name="Group 119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 bwMode="auto">
                                              <a:xfrm>
                                                <a:off x="29" y="389"/>
                                                <a:ext cx="551" cy="69"/>
                                                <a:chOff x="71" y="253"/>
                                                <a:chExt cx="551" cy="69"/>
                                              </a:xfrm>
                                            </xdr:grpSpPr>
                                            <xdr:grpSp>
                                              <xdr:nvGrpSpPr>
                                                <xdr:cNvPr id="2921" name="Group 120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 bwMode="auto">
                                                <a:xfrm>
                                                  <a:off x="71" y="253"/>
                                                  <a:ext cx="551" cy="69"/>
                                                  <a:chOff x="74" y="254"/>
                                                  <a:chExt cx="551" cy="69"/>
                                                </a:xfrm>
                                              </xdr:grpSpPr>
                                              <xdr:grpSp>
                                                <xdr:nvGrpSpPr>
                                                  <xdr:cNvPr id="2923" name="Group 121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 bwMode="auto">
                                                  <a:xfrm>
                                                    <a:off x="74" y="259"/>
                                                    <a:ext cx="551" cy="64"/>
                                                    <a:chOff x="74" y="259"/>
                                                    <a:chExt cx="551" cy="64"/>
                                                  </a:xfrm>
                                                </xdr:grpSpPr>
                                                <xdr:sp macro="" textlink="">
                                                  <xdr:nvSpPr>
                                                    <xdr:cNvPr id="2925" name="Rectangle 122"/>
                                                    <xdr:cNvSpPr>
                                                      <a:spLocks noChangeArrowheads="1"/>
                                                    </xdr:cNvSpPr>
                                                  </xdr:nvSpPr>
                                                  <xdr:spPr bwMode="auto">
                                                    <a:xfrm>
                                                      <a:off x="222" y="259"/>
                                                      <a:ext cx="252" cy="15"/>
                                                    </a:xfrm>
                                                    <a:prstGeom prst="rect">
                                                      <a:avLst/>
                                                    </a:prstGeom>
                                                    <a:solidFill>
                                                      <a:srgbClr val="33CCCC"/>
                                                    </a:solidFill>
                                                    <a:ln w="9525">
                                                      <a:solidFill>
                                                        <a:srgbClr val="33CCCC"/>
                                                      </a:solidFill>
                                                      <a:miter lim="800000"/>
                                                      <a:headEnd/>
                                                      <a:tailEnd/>
                                                    </a:ln>
                                                  </xdr:spPr>
                                                </xdr:sp>
                                                <xdr:grpSp>
                                                  <xdr:nvGrpSpPr>
                                                    <xdr:cNvPr id="2926" name="Group 123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 bwMode="auto">
                                                    <a:xfrm>
                                                      <a:off x="74" y="273"/>
                                                      <a:ext cx="551" cy="50"/>
                                                      <a:chOff x="74" y="273"/>
                                                      <a:chExt cx="551" cy="50"/>
                                                    </a:xfrm>
                                                  </xdr:grpSpPr>
                                                  <xdr:sp macro="" textlink="">
                                                    <xdr:nvSpPr>
                                                      <xdr:cNvPr id="2927" name="Rectangle 124"/>
                                                      <xdr:cNvSpPr>
                                                        <a:spLocks noChangeArrowheads="1"/>
                                                      </xdr:cNvSpPr>
                                                    </xdr:nvSpPr>
                                                    <xdr:spPr bwMode="auto">
                                                      <a:xfrm flipH="1">
                                                        <a:off x="435" y="275"/>
                                                        <a:ext cx="190" cy="33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solidFill>
                                                        <a:srgbClr val="33CCCC"/>
                                                      </a:solidFill>
                                                      <a:ln w="9525">
                                                        <a:noFill/>
                                                        <a:miter lim="800000"/>
                                                        <a:headEnd/>
                                                        <a:tailEnd/>
                                                      </a:ln>
                                                    </xdr:spPr>
                                                  </xdr:sp>
                                                  <xdr:sp macro="" textlink="">
                                                    <xdr:nvSpPr>
                                                      <xdr:cNvPr id="2928" name="Rectangle 125"/>
                                                      <xdr:cNvSpPr>
                                                        <a:spLocks noChangeArrowheads="1"/>
                                                      </xdr:cNvSpPr>
                                                    </xdr:nvSpPr>
                                                    <xdr:spPr bwMode="auto">
                                                      <a:xfrm>
                                                        <a:off x="74" y="273"/>
                                                        <a:ext cx="190" cy="33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solidFill>
                                                        <a:srgbClr val="33CCCC"/>
                                                      </a:solidFill>
                                                      <a:ln w="9525">
                                                        <a:noFill/>
                                                        <a:miter lim="800000"/>
                                                        <a:headEnd/>
                                                        <a:tailEnd/>
                                                      </a:ln>
                                                    </xdr:spPr>
                                                  </xdr:sp>
                                                  <xdr:sp macro="" textlink="">
                                                    <xdr:nvSpPr>
                                                      <xdr:cNvPr id="2929" name="Rectangle 126"/>
                                                      <xdr:cNvSpPr>
                                                        <a:spLocks noChangeArrowheads="1"/>
                                                      </xdr:cNvSpPr>
                                                    </xdr:nvSpPr>
                                                    <xdr:spPr bwMode="auto">
                                                      <a:xfrm>
                                                        <a:off x="154" y="306"/>
                                                        <a:ext cx="109" cy="16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solidFill>
                                                        <a:srgbClr val="0000FF"/>
                                                      </a:solidFill>
                                                      <a:ln w="9525">
                                                        <a:solidFill>
                                                          <a:srgbClr val="0000FF"/>
                                                        </a:solidFill>
                                                        <a:miter lim="800000"/>
                                                        <a:headEnd/>
                                                        <a:tailEnd/>
                                                      </a:ln>
                                                    </xdr:spPr>
                                                  </xdr:sp>
                                                  <xdr:sp macro="" textlink="">
                                                    <xdr:nvSpPr>
                                                      <xdr:cNvPr id="2930" name="Rectangle 127"/>
                                                      <xdr:cNvSpPr>
                                                        <a:spLocks noChangeArrowheads="1"/>
                                                      </xdr:cNvSpPr>
                                                    </xdr:nvSpPr>
                                                    <xdr:spPr bwMode="auto">
                                                      <a:xfrm flipH="1">
                                                        <a:off x="434" y="307"/>
                                                        <a:ext cx="109" cy="16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solidFill>
                                                        <a:srgbClr val="0000FF"/>
                                                      </a:solidFill>
                                                      <a:ln w="9525">
                                                        <a:noFill/>
                                                        <a:miter lim="800000"/>
                                                        <a:headEnd/>
                                                        <a:tailEnd/>
                                                      </a:ln>
                                                    </xdr:spPr>
                                                  </xdr:sp>
                                                </xdr:grpSp>
                                              </xdr:grpSp>
                                              <xdr:sp macro="" textlink="">
                                                <xdr:nvSpPr>
                                                  <xdr:cNvPr id="2924" name="Rectangle 128"/>
                                                  <xdr:cNvSpPr>
                                                    <a:spLocks noChangeArrowheads="1"/>
                                                  </xdr:cNvSpPr>
                                                </xdr:nvSpPr>
                                                <xdr:spPr bwMode="auto">
                                                  <a:xfrm>
                                                    <a:off x="261" y="254"/>
                                                    <a:ext cx="175" cy="69"/>
                                                  </a:xfrm>
                                                  <a:prstGeom prst="rect">
                                                    <a:avLst/>
                                                  </a:prstGeom>
                                                  <a:solidFill>
                                                    <a:srgbClr val="0000FF"/>
                                                  </a:solidFill>
                                                  <a:ln w="57150">
                                                    <a:noFill/>
                                                    <a:miter lim="800000"/>
                                                    <a:headEnd/>
                                                    <a:tailEnd/>
                                                  </a:ln>
                                                </xdr:spPr>
                                              </xdr:sp>
                                            </xdr:grpSp>
                                            <xdr:sp macro="" textlink="">
                                              <xdr:nvSpPr>
                                                <xdr:cNvPr id="2922" name="Rectangle 129"/>
                                                <xdr:cNvSpPr>
                                                  <a:spLocks noChangeArrowheads="1"/>
                                                </xdr:cNvSpPr>
                                              </xdr:nvSpPr>
                                              <xdr:spPr bwMode="auto">
                                                <a:xfrm>
                                                  <a:off x="273" y="254"/>
                                                  <a:ext cx="143" cy="67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gradFill rotWithShape="0">
                                                  <a:gsLst>
                                                    <a:gs pos="0">
                                                      <a:srgbClr val="00FFFF"/>
                                                    </a:gs>
                                                    <a:gs pos="50000">
                                                      <a:srgbClr val="3366FF"/>
                                                    </a:gs>
                                                    <a:gs pos="100000">
                                                      <a:srgbClr val="00FFFF"/>
                                                    </a:gs>
                                                  </a:gsLst>
                                                  <a:lin ang="0" scaled="1"/>
                                                </a:gradFill>
                                                <a:ln w="9525">
                                                  <a:solidFill>
                                                    <a:srgbClr val="000000"/>
                                                  </a:solidFill>
                                                  <a:miter lim="800000"/>
                                                  <a:headEnd/>
                                                  <a:tailEnd/>
                                                </a:ln>
                                              </xdr:spPr>
                                            </xdr:sp>
                                          </xdr:grpSp>
                                          <xdr:sp macro="" textlink="">
                                            <xdr:nvSpPr>
                                              <xdr:cNvPr id="2920" name="Rectangle 130"/>
                                              <xdr:cNvSpPr>
                                                <a:spLocks noChangeArrowheads="1"/>
                                              </xdr:cNvSpPr>
                                            </xdr:nvSpPr>
                                            <xdr:spPr bwMode="auto">
                                              <a:xfrm flipH="1">
                                                <a:off x="65" y="409"/>
                                                <a:ext cx="28" cy="31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gradFill rotWithShape="0">
                                                <a:gsLst>
                                                  <a:gs pos="0">
                                                    <a:srgbClr val="33CCCC"/>
                                                  </a:gs>
                                                  <a:gs pos="50000">
                                                    <a:srgbClr val="FFFFFF"/>
                                                  </a:gs>
                                                  <a:gs pos="100000">
                                                    <a:srgbClr val="33CCCC"/>
                                                  </a:gs>
                                                </a:gsLst>
                                                <a:lin ang="0" scaled="1"/>
                                              </a:gradFill>
                                              <a:ln w="9525">
                                                <a:solidFill>
                                                  <a:srgbClr val="008080"/>
                                                </a:solidFill>
                                                <a:miter lim="800000"/>
                                                <a:headEnd/>
                                                <a:tailEnd/>
                                              </a:ln>
                                            </xdr:spPr>
                                          </xdr:sp>
                                        </xdr:grpSp>
                                        <xdr:sp macro="" textlink="">
                                          <xdr:nvSpPr>
                                            <xdr:cNvPr id="2918" name="Rectangle 131"/>
                                            <xdr:cNvSpPr>
                                              <a:spLocks noChangeArrowheads="1"/>
                                            </xdr:cNvSpPr>
                                          </xdr:nvSpPr>
                                          <xdr:spPr bwMode="auto">
                                            <a:xfrm flipH="1">
                                              <a:off x="519" y="410"/>
                                              <a:ext cx="28" cy="31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gradFill rotWithShape="0">
                                              <a:gsLst>
                                                <a:gs pos="0">
                                                  <a:srgbClr val="33CCCC"/>
                                                </a:gs>
                                                <a:gs pos="50000">
                                                  <a:srgbClr val="FFFFFF"/>
                                                </a:gs>
                                                <a:gs pos="100000">
                                                  <a:srgbClr val="33CCCC"/>
                                                </a:gs>
                                              </a:gsLst>
                                              <a:lin ang="0" scaled="1"/>
                                            </a:gradFill>
                                            <a:ln w="9525">
                                              <a:solidFill>
                                                <a:srgbClr val="008080"/>
                                              </a:solidFill>
                                              <a:miter lim="800000"/>
                                              <a:headEnd/>
                                              <a:tailEnd/>
                                            </a:ln>
                                          </xdr:spPr>
                                        </xdr:sp>
                                      </xdr:grpSp>
                                      <xdr:sp macro="" textlink="">
                                        <xdr:nvSpPr>
                                          <xdr:cNvPr id="2915" name="Rectangle 132"/>
                                          <xdr:cNvSpPr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239" y="367"/>
                                            <a:ext cx="195" cy="55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FFCC99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</xdr:sp>
                                      <xdr:sp macro="" textlink="">
                                        <xdr:nvSpPr>
                                          <xdr:cNvPr id="2916" name="Oval 133"/>
                                          <xdr:cNvSpPr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310" y="366"/>
                                            <a:ext cx="56" cy="56"/>
                                          </a:xfrm>
                                          <a:prstGeom prst="ellipse">
                                            <a:avLst/>
                                          </a:prstGeom>
                                          <a:gradFill rotWithShape="0">
                                            <a:gsLst>
                                              <a:gs pos="0">
                                                <a:srgbClr val="FFFF00"/>
                                              </a:gs>
                                              <a:gs pos="100000">
                                                <a:srgbClr val="FF9900"/>
                                              </a:gs>
                                            </a:gsLst>
                                            <a:path path="shape">
                                              <a:fillToRect l="50000" t="50000" r="50000" b="50000"/>
                                            </a:path>
                                          </a:gradFill>
                                          <a:ln w="38100">
                                            <a:solidFill>
                                              <a:srgbClr val="000000"/>
                                            </a:solidFill>
                                            <a:round/>
                                            <a:headEnd/>
                                            <a:tailEnd/>
                                          </a:ln>
                                        </xdr:spPr>
                                      </xdr:sp>
                                    </xdr:grpSp>
                                    <xdr:sp macro="" textlink="">
                                      <xdr:nvSpPr>
                                        <xdr:cNvPr id="2909" name="Rectangle 135"/>
                                        <xdr:cNvSpPr>
                                          <a:spLocks noChangeArrowheads="1"/>
                                        </xdr:cNvSpPr>
                                      </xdr:nvSpPr>
                                      <xdr:spPr bwMode="auto">
                                        <a:xfrm>
                                          <a:off x="607" y="283"/>
                                          <a:ext cx="111" cy="8"/>
                                        </a:xfrm>
                                        <a:prstGeom prst="rect">
                                          <a:avLst/>
                                        </a:prstGeom>
                                        <a:gradFill rotWithShape="0">
                                          <a:gsLst>
                                            <a:gs pos="0">
                                              <a:srgbClr val="FF9900"/>
                                            </a:gs>
                                            <a:gs pos="50000">
                                              <a:srgbClr val="FFFF99"/>
                                            </a:gs>
                                            <a:gs pos="100000">
                                              <a:srgbClr val="FF9900"/>
                                            </a:gs>
                                          </a:gsLst>
                                          <a:lin ang="5400000" scaled="1"/>
                                        </a:gradFill>
                                        <a:ln w="9525">
                                          <a:solidFill>
                                            <a:srgbClr val="000000"/>
                                          </a:solidFill>
                                          <a:miter lim="800000"/>
                                          <a:headEnd/>
                                          <a:tailEnd/>
                                        </a:ln>
                                      </xdr:spPr>
                                    </xdr:sp>
                                    <xdr:sp macro="" textlink="">
                                      <xdr:nvSpPr>
                                        <xdr:cNvPr id="2910" name="Rectangle 136"/>
                                        <xdr:cNvSpPr>
                                          <a:spLocks noChangeArrowheads="1"/>
                                        </xdr:cNvSpPr>
                                      </xdr:nvSpPr>
                                      <xdr:spPr bwMode="auto">
                                        <a:xfrm>
                                          <a:off x="676" y="273"/>
                                          <a:ext cx="14" cy="29"/>
                                        </a:xfrm>
                                        <a:prstGeom prst="rect">
                                          <a:avLst/>
                                        </a:prstGeom>
                                        <a:solidFill>
                                          <a:srgbClr val="FF9900"/>
                                        </a:solidFill>
                                        <a:ln w="9525">
                                          <a:solidFill>
                                            <a:srgbClr val="000000"/>
                                          </a:solidFill>
                                          <a:miter lim="800000"/>
                                          <a:headEnd/>
                                          <a:tailEnd/>
                                        </a:ln>
                                      </xdr:spPr>
                                    </xdr:sp>
                                    <xdr:sp macro="" textlink="">
                                      <xdr:nvSpPr>
                                        <xdr:cNvPr id="2911" name="Rectangle 137"/>
                                        <xdr:cNvSpPr>
                                          <a:spLocks noChangeArrowheads="1"/>
                                        </xdr:cNvSpPr>
                                      </xdr:nvSpPr>
                                      <xdr:spPr bwMode="auto">
                                        <a:xfrm>
                                          <a:off x="477" y="283"/>
                                          <a:ext cx="71" cy="9"/>
                                        </a:xfrm>
                                        <a:prstGeom prst="rect">
                                          <a:avLst/>
                                        </a:prstGeom>
                                        <a:gradFill rotWithShape="0">
                                          <a:gsLst>
                                            <a:gs pos="0">
                                              <a:srgbClr val="FF9900"/>
                                            </a:gs>
                                            <a:gs pos="50000">
                                              <a:srgbClr val="FFFF99"/>
                                            </a:gs>
                                            <a:gs pos="100000">
                                              <a:srgbClr val="FF9900"/>
                                            </a:gs>
                                          </a:gsLst>
                                          <a:lin ang="5400000" scaled="1"/>
                                        </a:gradFill>
                                        <a:ln w="9525">
                                          <a:solidFill>
                                            <a:srgbClr val="000000"/>
                                          </a:solidFill>
                                          <a:miter lim="800000"/>
                                          <a:headEnd/>
                                          <a:tailEnd/>
                                        </a:ln>
                                      </xdr:spPr>
                                    </xdr:sp>
                                    <xdr:sp macro="" textlink="">
                                      <xdr:nvSpPr>
                                        <xdr:cNvPr id="2912" name="Rectangle 138"/>
                                        <xdr:cNvSpPr>
                                          <a:spLocks noChangeArrowheads="1"/>
                                        </xdr:cNvSpPr>
                                      </xdr:nvSpPr>
                                      <xdr:spPr bwMode="auto">
                                        <a:xfrm>
                                          <a:off x="465" y="271"/>
                                          <a:ext cx="14" cy="29"/>
                                        </a:xfrm>
                                        <a:prstGeom prst="rect">
                                          <a:avLst/>
                                        </a:prstGeom>
                                        <a:solidFill>
                                          <a:srgbClr val="FF9900"/>
                                        </a:solidFill>
                                        <a:ln w="9525">
                                          <a:solidFill>
                                            <a:srgbClr val="000000"/>
                                          </a:solidFill>
                                          <a:miter lim="800000"/>
                                          <a:headEnd/>
                                          <a:tailEnd/>
                                        </a:ln>
                                      </xdr:spPr>
                                    </xdr:sp>
                                  </xdr:grpSp>
                                  <xdr:sp macro="" textlink="">
                                    <xdr:nvSpPr>
                                      <xdr:cNvPr id="2905" name="Line 140"/>
                                      <xdr:cNvSpPr>
                                        <a:spLocks noChangeShapeType="1"/>
                                      </xdr:cNvSpPr>
                                    </xdr:nvSpPr>
                                    <xdr:spPr bwMode="auto">
                                      <a:xfrm>
                                        <a:off x="799" y="232"/>
                                        <a:ext cx="69" cy="0"/>
                                      </a:xfrm>
                                      <a:prstGeom prst="line">
                                        <a:avLst/>
                                      </a:prstGeom>
                                      <a:noFill/>
                                      <a:ln w="9525">
                                        <a:solidFill>
                                          <a:srgbClr val="FF6600"/>
                                        </a:solidFill>
                                        <a:round/>
                                        <a:headEnd/>
                                        <a:tailEnd/>
                                      </a:ln>
                                    </xdr:spPr>
                                  </xdr:sp>
                                  <xdr:sp macro="" textlink="">
                                    <xdr:nvSpPr>
                                      <xdr:cNvPr id="2906" name="Line 142"/>
                                      <xdr:cNvSpPr>
                                        <a:spLocks noChangeShapeType="1"/>
                                      </xdr:cNvSpPr>
                                    </xdr:nvSpPr>
                                    <xdr:spPr bwMode="auto">
                                      <a:xfrm>
                                        <a:off x="866" y="231"/>
                                        <a:ext cx="0" cy="104"/>
                                      </a:xfrm>
                                      <a:prstGeom prst="line">
                                        <a:avLst/>
                                      </a:prstGeom>
                                      <a:noFill/>
                                      <a:ln w="9525">
                                        <a:solidFill>
                                          <a:srgbClr val="FF6600"/>
                                        </a:solidFill>
                                        <a:round/>
                                        <a:headEnd type="triangle" w="med" len="med"/>
                                        <a:tailEnd type="triangle" w="med" len="med"/>
                                      </a:ln>
                                    </xdr:spPr>
                                  </xdr:sp>
                                  <xdr:sp macro="" textlink="">
                                    <xdr:nvSpPr>
                                      <xdr:cNvPr id="2907" name="Line 143"/>
                                      <xdr:cNvSpPr>
                                        <a:spLocks noChangeShapeType="1"/>
                                      </xdr:cNvSpPr>
                                    </xdr:nvSpPr>
                                    <xdr:spPr bwMode="auto">
                                      <a:xfrm>
                                        <a:off x="800" y="331"/>
                                        <a:ext cx="69" cy="0"/>
                                      </a:xfrm>
                                      <a:prstGeom prst="line">
                                        <a:avLst/>
                                      </a:prstGeom>
                                      <a:noFill/>
                                      <a:ln w="9525">
                                        <a:solidFill>
                                          <a:srgbClr val="FF6600"/>
                                        </a:solidFill>
                                        <a:round/>
                                        <a:headEnd/>
                                        <a:tailEnd/>
                                      </a:ln>
                                    </xdr:spPr>
                                  </xdr:sp>
                                </xdr:grpSp>
                                <xdr:sp macro="" textlink="">
                                  <xdr:nvSpPr>
                                    <xdr:cNvPr id="2901" name="Line 145"/>
                                    <xdr:cNvSpPr>
                                      <a:spLocks noChangeShapeType="1"/>
                                    </xdr:cNvSpPr>
                                  </xdr:nvSpPr>
                                  <xdr:spPr bwMode="auto">
                                    <a:xfrm>
                                      <a:off x="283" y="325"/>
                                      <a:ext cx="0" cy="97"/>
                                    </a:xfrm>
                                    <a:prstGeom prst="line">
                                      <a:avLst/>
                                    </a:prstGeom>
                                    <a:noFill/>
                                    <a:ln w="9525">
                                      <a:solidFill>
                                        <a:srgbClr val="FF6600"/>
                                      </a:solidFill>
                                      <a:round/>
                                      <a:headEnd/>
                                      <a:tailEnd/>
                                    </a:ln>
                                  </xdr:spPr>
                                </xdr:sp>
                                <xdr:sp macro="" textlink="">
                                  <xdr:nvSpPr>
                                    <xdr:cNvPr id="2902" name="Line 146"/>
                                    <xdr:cNvSpPr>
                                      <a:spLocks noChangeShapeType="1"/>
                                    </xdr:cNvSpPr>
                                  </xdr:nvSpPr>
                                  <xdr:spPr bwMode="auto">
                                    <a:xfrm>
                                      <a:off x="56" y="326"/>
                                      <a:ext cx="0" cy="97"/>
                                    </a:xfrm>
                                    <a:prstGeom prst="line">
                                      <a:avLst/>
                                    </a:prstGeom>
                                    <a:noFill/>
                                    <a:ln w="9525">
                                      <a:solidFill>
                                        <a:srgbClr val="FF6600"/>
                                      </a:solidFill>
                                      <a:round/>
                                      <a:headEnd/>
                                      <a:tailEnd/>
                                    </a:ln>
                                  </xdr:spPr>
                                </xdr:sp>
                                <xdr:sp macro="" textlink="">
                                  <xdr:nvSpPr>
                                    <xdr:cNvPr id="2903" name="Line 147"/>
                                    <xdr:cNvSpPr>
                                      <a:spLocks noChangeShapeType="1"/>
                                    </xdr:cNvSpPr>
                                  </xdr:nvSpPr>
                                  <xdr:spPr bwMode="auto">
                                    <a:xfrm>
                                      <a:off x="55" y="409"/>
                                      <a:ext cx="229" cy="0"/>
                                    </a:xfrm>
                                    <a:prstGeom prst="line">
                                      <a:avLst/>
                                    </a:prstGeom>
                                    <a:noFill/>
                                    <a:ln w="9525">
                                      <a:solidFill>
                                        <a:srgbClr val="FF6600"/>
                                      </a:solidFill>
                                      <a:round/>
                                      <a:headEnd type="triangle" w="med" len="med"/>
                                      <a:tailEnd type="triangle" w="med" len="med"/>
                                    </a:ln>
                                  </xdr:spPr>
                                </xdr:sp>
                              </xdr:grpSp>
                              <xdr:sp macro="" textlink="">
                                <xdr:nvSpPr>
                                  <xdr:cNvPr id="2897" name="Line 149"/>
                                  <xdr:cNvSpPr>
                                    <a:spLocks noChangeShapeType="1"/>
                                  </xdr:cNvSpPr>
                                </xdr:nvSpPr>
                                <xdr:spPr bwMode="auto">
                                  <a:xfrm flipH="1">
                                    <a:off x="126" y="263"/>
                                    <a:ext cx="103" cy="0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>
                                    <a:solidFill>
                                      <a:srgbClr val="FF6600"/>
                                    </a:solidFill>
                                    <a:round/>
                                    <a:headEnd/>
                                    <a:tailEnd/>
                                  </a:ln>
                                </xdr:spPr>
                              </xdr:sp>
                              <xdr:sp macro="" textlink="">
                                <xdr:nvSpPr>
                                  <xdr:cNvPr id="2898" name="Line 150"/>
                                  <xdr:cNvSpPr>
                                    <a:spLocks noChangeShapeType="1"/>
                                  </xdr:cNvSpPr>
                                </xdr:nvSpPr>
                                <xdr:spPr bwMode="auto">
                                  <a:xfrm flipH="1">
                                    <a:off x="126" y="318"/>
                                    <a:ext cx="103" cy="0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>
                                    <a:solidFill>
                                      <a:srgbClr val="FF6600"/>
                                    </a:solidFill>
                                    <a:round/>
                                    <a:headEnd/>
                                    <a:tailEnd/>
                                  </a:ln>
                                </xdr:spPr>
                              </xdr:sp>
                              <xdr:sp macro="" textlink="">
                                <xdr:nvSpPr>
                                  <xdr:cNvPr id="2899" name="Line 151"/>
                                  <xdr:cNvSpPr>
                                    <a:spLocks noChangeShapeType="1"/>
                                  </xdr:cNvSpPr>
                                </xdr:nvSpPr>
                                <xdr:spPr bwMode="auto">
                                  <a:xfrm>
                                    <a:off x="138" y="262"/>
                                    <a:ext cx="0" cy="56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>
                                    <a:solidFill>
                                      <a:srgbClr val="FF6600"/>
                                    </a:solidFill>
                                    <a:round/>
                                    <a:headEnd type="triangle" w="med" len="med"/>
                                    <a:tailEnd type="triangle" w="med" len="med"/>
                                  </a:ln>
                                </xdr:spPr>
                              </xdr:sp>
                            </xdr:grpSp>
                            <xdr:sp macro="" textlink="">
                              <xdr:nvSpPr>
                                <xdr:cNvPr id="2893" name="Line 153"/>
                                <xdr:cNvSpPr>
                                  <a:spLocks noChangeShapeType="1"/>
                                </xdr:cNvSpPr>
                              </xdr:nvSpPr>
                              <xdr:spPr bwMode="auto">
                                <a:xfrm>
                                  <a:off x="191" y="343"/>
                                  <a:ext cx="0" cy="140"/>
                                </a:xfrm>
                                <a:prstGeom prst="line">
                                  <a:avLst/>
                                </a:prstGeom>
                                <a:noFill/>
                                <a:ln w="9525">
                                  <a:solidFill>
                                    <a:srgbClr val="FF6600"/>
                                  </a:solidFill>
                                  <a:round/>
                                  <a:headEnd/>
                                  <a:tailEnd/>
                                </a:ln>
                              </xdr:spPr>
                            </xdr:sp>
                            <xdr:sp macro="" textlink="">
                              <xdr:nvSpPr>
                                <xdr:cNvPr id="2894" name="Line 154"/>
                                <xdr:cNvSpPr>
                                  <a:spLocks noChangeShapeType="1"/>
                                </xdr:cNvSpPr>
                              </xdr:nvSpPr>
                              <xdr:spPr bwMode="auto">
                                <a:xfrm>
                                  <a:off x="464" y="341"/>
                                  <a:ext cx="0" cy="140"/>
                                </a:xfrm>
                                <a:prstGeom prst="line">
                                  <a:avLst/>
                                </a:prstGeom>
                                <a:noFill/>
                                <a:ln w="9525">
                                  <a:solidFill>
                                    <a:srgbClr val="FF6600"/>
                                  </a:solidFill>
                                  <a:round/>
                                  <a:headEnd/>
                                  <a:tailEnd/>
                                </a:ln>
                              </xdr:spPr>
                            </xdr:sp>
                            <xdr:sp macro="" textlink="">
                              <xdr:nvSpPr>
                                <xdr:cNvPr id="2895" name="Line 155"/>
                                <xdr:cNvSpPr>
                                  <a:spLocks noChangeShapeType="1"/>
                                </xdr:cNvSpPr>
                              </xdr:nvSpPr>
                              <xdr:spPr bwMode="auto">
                                <a:xfrm>
                                  <a:off x="191" y="476"/>
                                  <a:ext cx="273" cy="0"/>
                                </a:xfrm>
                                <a:prstGeom prst="line">
                                  <a:avLst/>
                                </a:prstGeom>
                                <a:noFill/>
                                <a:ln w="9525">
                                  <a:solidFill>
                                    <a:srgbClr val="FF6600"/>
                                  </a:solidFill>
                                  <a:round/>
                                  <a:headEnd type="triangle" w="med" len="med"/>
                                  <a:tailEnd type="triangle" w="med" len="med"/>
                                </a:ln>
                              </xdr:spPr>
                            </xdr:sp>
                          </xdr:grpSp>
                          <xdr:grpSp>
                            <xdr:nvGrpSpPr>
                              <xdr:cNvPr id="2886" name="Group 162"/>
                              <xdr:cNvGrpSpPr>
                                <a:grpSpLocks/>
                              </xdr:cNvGrpSpPr>
                            </xdr:nvGrpSpPr>
                            <xdr:grpSpPr bwMode="auto">
                              <a:xfrm>
                                <a:off x="393" y="231"/>
                                <a:ext cx="54" cy="31"/>
                                <a:chOff x="393" y="231"/>
                                <a:chExt cx="54" cy="31"/>
                              </a:xfrm>
                            </xdr:grpSpPr>
                            <xdr:sp macro="" textlink="">
                              <xdr:nvSpPr>
                                <xdr:cNvPr id="2887" name="Line 157"/>
                                <xdr:cNvSpPr>
                                  <a:spLocks noChangeShapeType="1"/>
                                </xdr:cNvSpPr>
                              </xdr:nvSpPr>
                              <xdr:spPr bwMode="auto">
                                <a:xfrm flipV="1">
                                  <a:off x="413" y="232"/>
                                  <a:ext cx="0" cy="30"/>
                                </a:xfrm>
                                <a:prstGeom prst="line">
                                  <a:avLst/>
                                </a:prstGeom>
                                <a:noFill/>
                                <a:ln w="9525">
                                  <a:solidFill>
                                    <a:srgbClr val="FF6600"/>
                                  </a:solidFill>
                                  <a:round/>
                                  <a:headEnd/>
                                  <a:tailEnd/>
                                </a:ln>
                              </xdr:spPr>
                            </xdr:sp>
                            <xdr:sp macro="" textlink="">
                              <xdr:nvSpPr>
                                <xdr:cNvPr id="2888" name="Line 158"/>
                                <xdr:cNvSpPr>
                                  <a:spLocks noChangeShapeType="1"/>
                                </xdr:cNvSpPr>
                              </xdr:nvSpPr>
                              <xdr:spPr bwMode="auto">
                                <a:xfrm flipV="1">
                                  <a:off x="426" y="231"/>
                                  <a:ext cx="0" cy="30"/>
                                </a:xfrm>
                                <a:prstGeom prst="line">
                                  <a:avLst/>
                                </a:prstGeom>
                                <a:noFill/>
                                <a:ln w="9525">
                                  <a:solidFill>
                                    <a:srgbClr val="FF6600"/>
                                  </a:solidFill>
                                  <a:round/>
                                  <a:headEnd/>
                                  <a:tailEnd/>
                                </a:ln>
                              </xdr:spPr>
                            </xdr:sp>
                            <xdr:grpSp>
                              <xdr:nvGrpSpPr>
                                <xdr:cNvPr id="2889" name="Group 161"/>
                                <xdr:cNvGrpSpPr>
                                  <a:grpSpLocks/>
                                </xdr:cNvGrpSpPr>
                              </xdr:nvGrpSpPr>
                              <xdr:grpSpPr bwMode="auto">
                                <a:xfrm>
                                  <a:off x="393" y="236"/>
                                  <a:ext cx="54" cy="0"/>
                                  <a:chOff x="393" y="226"/>
                                  <a:chExt cx="54" cy="0"/>
                                </a:xfrm>
                              </xdr:grpSpPr>
                              <xdr:sp macro="" textlink="">
                                <xdr:nvSpPr>
                                  <xdr:cNvPr id="2890" name="Line 159"/>
                                  <xdr:cNvSpPr>
                                    <a:spLocks noChangeShapeType="1"/>
                                  </xdr:cNvSpPr>
                                </xdr:nvSpPr>
                                <xdr:spPr bwMode="auto">
                                  <a:xfrm flipH="1">
                                    <a:off x="393" y="226"/>
                                    <a:ext cx="21" cy="0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>
                                    <a:solidFill>
                                      <a:srgbClr val="FF6600"/>
                                    </a:solidFill>
                                    <a:round/>
                                    <a:headEnd type="triangle" w="med" len="med"/>
                                    <a:tailEnd/>
                                  </a:ln>
                                </xdr:spPr>
                              </xdr:sp>
                              <xdr:sp macro="" textlink="">
                                <xdr:nvSpPr>
                                  <xdr:cNvPr id="2891" name="Line 160"/>
                                  <xdr:cNvSpPr>
                                    <a:spLocks noChangeShapeType="1"/>
                                  </xdr:cNvSpPr>
                                </xdr:nvSpPr>
                                <xdr:spPr bwMode="auto">
                                  <a:xfrm flipH="1">
                                    <a:off x="426" y="226"/>
                                    <a:ext cx="21" cy="0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>
                                    <a:solidFill>
                                      <a:srgbClr val="FF6600"/>
                                    </a:solidFill>
                                    <a:round/>
                                    <a:headEnd/>
                                    <a:tailEnd type="triangle" w="med" len="med"/>
                                  </a:ln>
                                </xdr:spPr>
                              </xdr:sp>
                            </xdr:grpSp>
                          </xdr:grpSp>
                        </xdr:grpSp>
                        <xdr:sp macro="" textlink="">
                          <xdr:nvSpPr>
                            <xdr:cNvPr id="2882" name="Line 165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 flipV="1">
                              <a:off x="262" y="244"/>
                              <a:ext cx="0" cy="63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FF6600"/>
                              </a:solidFill>
                              <a:round/>
                              <a:headEnd/>
                              <a:tailEnd/>
                            </a:ln>
                          </xdr:spPr>
                        </xdr:sp>
                        <xdr:sp macro="" textlink="">
                          <xdr:nvSpPr>
                            <xdr:cNvPr id="2883" name="Line 166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 flipV="1">
                              <a:off x="348" y="244"/>
                              <a:ext cx="0" cy="63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FF6600"/>
                              </a:solidFill>
                              <a:round/>
                              <a:headEnd/>
                              <a:tailEnd/>
                            </a:ln>
                          </xdr:spPr>
                        </xdr:sp>
                        <xdr:sp macro="" textlink="">
                          <xdr:nvSpPr>
                            <xdr:cNvPr id="2884" name="Line 167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262" y="255"/>
                              <a:ext cx="86" cy="0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FF6600"/>
                              </a:solidFill>
                              <a:round/>
                              <a:headEnd type="triangle" w="med" len="med"/>
                              <a:tailEnd type="triangle" w="med" len="med"/>
                            </a:ln>
                          </xdr:spPr>
                        </xdr:sp>
                      </xdr:grpSp>
                    </xdr:grpSp>
                    <xdr:sp macro="" textlink="">
                      <xdr:nvSpPr>
                        <xdr:cNvPr id="2877" name="Line 170"/>
                        <xdr:cNvSpPr>
                          <a:spLocks noChangeShapeType="1"/>
                        </xdr:cNvSpPr>
                      </xdr:nvSpPr>
                      <xdr:spPr bwMode="auto">
                        <a:xfrm>
                          <a:off x="711" y="449"/>
                          <a:ext cx="37" cy="0"/>
                        </a:xfrm>
                        <a:prstGeom prst="line">
                          <a:avLst/>
                        </a:prstGeom>
                        <a:noFill/>
                        <a:ln w="9525">
                          <a:solidFill>
                            <a:srgbClr val="FF66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2878" name="Line 171"/>
                        <xdr:cNvSpPr>
                          <a:spLocks noChangeShapeType="1"/>
                        </xdr:cNvSpPr>
                      </xdr:nvSpPr>
                      <xdr:spPr bwMode="auto">
                        <a:xfrm>
                          <a:off x="713" y="498"/>
                          <a:ext cx="39" cy="0"/>
                        </a:xfrm>
                        <a:prstGeom prst="line">
                          <a:avLst/>
                        </a:prstGeom>
                        <a:noFill/>
                        <a:ln w="9525">
                          <a:solidFill>
                            <a:srgbClr val="FF6600"/>
                          </a:solidFill>
                          <a:round/>
                          <a:headEnd/>
                          <a:tailEnd/>
                        </a:ln>
                      </xdr:spPr>
                    </xdr:sp>
                  </xdr:grpSp>
                  <xdr:sp macro="" textlink="">
                    <xdr:nvSpPr>
                      <xdr:cNvPr id="2875" name="Line 172"/>
                      <xdr:cNvSpPr>
                        <a:spLocks noChangeShapeType="1"/>
                      </xdr:cNvSpPr>
                    </xdr:nvSpPr>
                    <xdr:spPr bwMode="auto">
                      <a:xfrm>
                        <a:off x="747" y="448"/>
                        <a:ext cx="0" cy="5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FF6600"/>
                        </a:solidFill>
                        <a:round/>
                        <a:headEnd type="triangle" w="med" len="med"/>
                        <a:tailEnd type="triangle" w="med" len="med"/>
                      </a:ln>
                    </xdr:spPr>
                  </xdr:sp>
                </xdr:grpSp>
                <xdr:sp macro="" textlink="">
                  <xdr:nvSpPr>
                    <xdr:cNvPr id="2869" name="Line 175"/>
                    <xdr:cNvSpPr>
                      <a:spLocks noChangeShapeType="1"/>
                    </xdr:cNvSpPr>
                  </xdr:nvSpPr>
                  <xdr:spPr bwMode="auto">
                    <a:xfrm flipV="1">
                      <a:off x="530" y="397"/>
                      <a:ext cx="0" cy="4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66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2870" name="Line 176"/>
                    <xdr:cNvSpPr>
                      <a:spLocks noChangeShapeType="1"/>
                    </xdr:cNvSpPr>
                  </xdr:nvSpPr>
                  <xdr:spPr bwMode="auto">
                    <a:xfrm flipV="1">
                      <a:off x="535" y="397"/>
                      <a:ext cx="0" cy="4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6600"/>
                      </a:solidFill>
                      <a:round/>
                      <a:headEnd/>
                      <a:tailEnd/>
                    </a:ln>
                  </xdr:spPr>
                </xdr:sp>
                <xdr:grpSp>
                  <xdr:nvGrpSpPr>
                    <xdr:cNvPr id="2871" name="Group 179"/>
                    <xdr:cNvGrpSpPr>
                      <a:grpSpLocks/>
                    </xdr:cNvGrpSpPr>
                  </xdr:nvGrpSpPr>
                  <xdr:grpSpPr bwMode="auto">
                    <a:xfrm>
                      <a:off x="494" y="406"/>
                      <a:ext cx="77" cy="0"/>
                      <a:chOff x="494" y="409"/>
                      <a:chExt cx="77" cy="0"/>
                    </a:xfrm>
                  </xdr:grpSpPr>
                  <xdr:sp macro="" textlink="">
                    <xdr:nvSpPr>
                      <xdr:cNvPr id="2872" name="Line 177"/>
                      <xdr:cNvSpPr>
                        <a:spLocks noChangeShapeType="1"/>
                      </xdr:cNvSpPr>
                    </xdr:nvSpPr>
                    <xdr:spPr bwMode="auto">
                      <a:xfrm>
                        <a:off x="494" y="409"/>
                        <a:ext cx="35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FF6600"/>
                        </a:solidFill>
                        <a:round/>
                        <a:headEnd/>
                        <a:tailEnd type="triangle" w="med" len="med"/>
                      </a:ln>
                    </xdr:spPr>
                  </xdr:sp>
                  <xdr:sp macro="" textlink="">
                    <xdr:nvSpPr>
                      <xdr:cNvPr id="2873" name="Line 178"/>
                      <xdr:cNvSpPr>
                        <a:spLocks noChangeShapeType="1"/>
                      </xdr:cNvSpPr>
                    </xdr:nvSpPr>
                    <xdr:spPr bwMode="auto">
                      <a:xfrm>
                        <a:off x="536" y="409"/>
                        <a:ext cx="35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FF6600"/>
                        </a:solidFill>
                        <a:round/>
                        <a:headEnd type="triangle" w="med" len="med"/>
                        <a:tailEnd/>
                      </a:ln>
                    </xdr:spPr>
                  </xdr:sp>
                </xdr:grpSp>
              </xdr:grpSp>
              <xdr:sp macro="" textlink="">
                <xdr:nvSpPr>
                  <xdr:cNvPr id="2866" name="Line 181"/>
                  <xdr:cNvSpPr>
                    <a:spLocks noChangeShapeType="1"/>
                  </xdr:cNvSpPr>
                </xdr:nvSpPr>
                <xdr:spPr bwMode="auto">
                  <a:xfrm flipV="1">
                    <a:off x="476" y="347"/>
                    <a:ext cx="0" cy="116"/>
                  </a:xfrm>
                  <a:prstGeom prst="line">
                    <a:avLst/>
                  </a:prstGeom>
                  <a:noFill/>
                  <a:ln w="9525">
                    <a:solidFill>
                      <a:srgbClr val="FF66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2867" name="Line 182"/>
                  <xdr:cNvSpPr>
                    <a:spLocks noChangeShapeType="1"/>
                  </xdr:cNvSpPr>
                </xdr:nvSpPr>
                <xdr:spPr bwMode="auto">
                  <a:xfrm flipH="1">
                    <a:off x="475" y="359"/>
                    <a:ext cx="104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FF6600"/>
                    </a:solidFill>
                    <a:round/>
                    <a:headEnd/>
                    <a:tailEnd type="triangle" w="med" len="med"/>
                  </a:ln>
                </xdr:spPr>
              </xdr:sp>
            </xdr:grpSp>
            <xdr:sp macro="" textlink="">
              <xdr:nvSpPr>
                <xdr:cNvPr id="2862" name="Line 184"/>
                <xdr:cNvSpPr>
                  <a:spLocks noChangeShapeType="1"/>
                </xdr:cNvSpPr>
              </xdr:nvSpPr>
              <xdr:spPr bwMode="auto">
                <a:xfrm flipH="1">
                  <a:off x="387" y="477"/>
                  <a:ext cx="92" cy="0"/>
                </a:xfrm>
                <a:prstGeom prst="line">
                  <a:avLst/>
                </a:prstGeom>
                <a:noFill/>
                <a:ln w="9525">
                  <a:solidFill>
                    <a:srgbClr val="FF66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2863" name="Line 185"/>
                <xdr:cNvSpPr>
                  <a:spLocks noChangeShapeType="1"/>
                </xdr:cNvSpPr>
              </xdr:nvSpPr>
              <xdr:spPr bwMode="auto">
                <a:xfrm flipH="1">
                  <a:off x="385" y="511"/>
                  <a:ext cx="155" cy="0"/>
                </a:xfrm>
                <a:prstGeom prst="line">
                  <a:avLst/>
                </a:prstGeom>
                <a:noFill/>
                <a:ln w="9525">
                  <a:solidFill>
                    <a:srgbClr val="FF66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2864" name="Line 186"/>
                <xdr:cNvSpPr>
                  <a:spLocks noChangeShapeType="1"/>
                </xdr:cNvSpPr>
              </xdr:nvSpPr>
              <xdr:spPr bwMode="auto">
                <a:xfrm>
                  <a:off x="396" y="477"/>
                  <a:ext cx="0" cy="34"/>
                </a:xfrm>
                <a:prstGeom prst="line">
                  <a:avLst/>
                </a:prstGeom>
                <a:noFill/>
                <a:ln w="9525">
                  <a:solidFill>
                    <a:srgbClr val="FF6600"/>
                  </a:solidFill>
                  <a:round/>
                  <a:headEnd type="triangle" w="med" len="med"/>
                  <a:tailEnd type="triangle" w="med" len="med"/>
                </a:ln>
              </xdr:spPr>
            </xdr:sp>
          </xdr:grpSp>
          <xdr:sp macro="" textlink="">
            <xdr:nvSpPr>
              <xdr:cNvPr id="2859" name="Line 188"/>
              <xdr:cNvSpPr>
                <a:spLocks noChangeShapeType="1"/>
              </xdr:cNvSpPr>
            </xdr:nvSpPr>
            <xdr:spPr bwMode="auto">
              <a:xfrm flipH="1">
                <a:off x="388" y="472"/>
                <a:ext cx="87" cy="0"/>
              </a:xfrm>
              <a:prstGeom prst="line">
                <a:avLst/>
              </a:prstGeom>
              <a:noFill/>
              <a:ln w="9525">
                <a:solidFill>
                  <a:srgbClr val="FF66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860" name="Line 189"/>
              <xdr:cNvSpPr>
                <a:spLocks noChangeShapeType="1"/>
              </xdr:cNvSpPr>
            </xdr:nvSpPr>
            <xdr:spPr bwMode="auto">
              <a:xfrm flipV="1">
                <a:off x="396" y="442"/>
                <a:ext cx="0" cy="29"/>
              </a:xfrm>
              <a:prstGeom prst="line">
                <a:avLst/>
              </a:prstGeom>
              <a:noFill/>
              <a:ln w="9525">
                <a:solidFill>
                  <a:srgbClr val="FF6600"/>
                </a:solidFill>
                <a:round/>
                <a:headEnd type="triangle" w="med" len="med"/>
                <a:tailEnd/>
              </a:ln>
            </xdr:spPr>
          </xdr:sp>
        </xdr:grpSp>
        <xdr:sp macro="" textlink="">
          <xdr:nvSpPr>
            <xdr:cNvPr id="2855" name="Line 191"/>
            <xdr:cNvSpPr>
              <a:spLocks noChangeShapeType="1"/>
            </xdr:cNvSpPr>
          </xdr:nvSpPr>
          <xdr:spPr bwMode="auto">
            <a:xfrm flipH="1">
              <a:off x="18" y="377"/>
              <a:ext cx="63" cy="0"/>
            </a:xfrm>
            <a:prstGeom prst="line">
              <a:avLst/>
            </a:prstGeom>
            <a:noFill/>
            <a:ln w="9525">
              <a:solidFill>
                <a:srgbClr val="FF6600"/>
              </a:solidFill>
              <a:round/>
              <a:headEnd/>
              <a:tailEnd/>
            </a:ln>
          </xdr:spPr>
        </xdr:sp>
        <xdr:sp macro="" textlink="">
          <xdr:nvSpPr>
            <xdr:cNvPr id="2856" name="Line 192"/>
            <xdr:cNvSpPr>
              <a:spLocks noChangeShapeType="1"/>
            </xdr:cNvSpPr>
          </xdr:nvSpPr>
          <xdr:spPr bwMode="auto">
            <a:xfrm flipH="1">
              <a:off x="18" y="392"/>
              <a:ext cx="63" cy="0"/>
            </a:xfrm>
            <a:prstGeom prst="line">
              <a:avLst/>
            </a:prstGeom>
            <a:noFill/>
            <a:ln w="9525">
              <a:solidFill>
                <a:srgbClr val="FF6600"/>
              </a:solidFill>
              <a:round/>
              <a:headEnd/>
              <a:tailEnd/>
            </a:ln>
          </xdr:spPr>
        </xdr:sp>
        <xdr:sp macro="" textlink="">
          <xdr:nvSpPr>
            <xdr:cNvPr id="2857" name="Line 193"/>
            <xdr:cNvSpPr>
              <a:spLocks noChangeShapeType="1"/>
            </xdr:cNvSpPr>
          </xdr:nvSpPr>
          <xdr:spPr bwMode="auto">
            <a:xfrm>
              <a:off x="28" y="378"/>
              <a:ext cx="0" cy="15"/>
            </a:xfrm>
            <a:prstGeom prst="line">
              <a:avLst/>
            </a:prstGeom>
            <a:noFill/>
            <a:ln w="9525">
              <a:solidFill>
                <a:srgbClr val="FF6600"/>
              </a:solidFill>
              <a:round/>
              <a:headEnd type="oval" w="med" len="med"/>
              <a:tailEnd type="oval" w="med" len="med"/>
            </a:ln>
          </xdr:spPr>
        </xdr:sp>
      </xdr:grpSp>
      <xdr:grpSp>
        <xdr:nvGrpSpPr>
          <xdr:cNvPr id="2851" name="Group 236"/>
          <xdr:cNvGrpSpPr>
            <a:grpSpLocks/>
          </xdr:cNvGrpSpPr>
        </xdr:nvGrpSpPr>
        <xdr:grpSpPr bwMode="auto">
          <a:xfrm>
            <a:off x="148" y="577"/>
            <a:ext cx="115" cy="55"/>
            <a:chOff x="369" y="420"/>
            <a:chExt cx="115" cy="55"/>
          </a:xfrm>
        </xdr:grpSpPr>
        <xdr:sp macro="" textlink="">
          <xdr:nvSpPr>
            <xdr:cNvPr id="2852" name="Oval 237"/>
            <xdr:cNvSpPr>
              <a:spLocks noChangeArrowheads="1"/>
            </xdr:cNvSpPr>
          </xdr:nvSpPr>
          <xdr:spPr bwMode="auto">
            <a:xfrm>
              <a:off x="436" y="426"/>
              <a:ext cx="48" cy="42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  <a:round/>
              <a:headEnd/>
              <a:tailEnd/>
            </a:ln>
          </xdr:spPr>
        </xdr:sp>
        <xdr:sp macro="" textlink="">
          <xdr:nvSpPr>
            <xdr:cNvPr id="2286" name="AutoShape 238"/>
            <xdr:cNvSpPr>
              <a:spLocks noChangeArrowheads="1"/>
            </xdr:cNvSpPr>
          </xdr:nvSpPr>
          <xdr:spPr bwMode="auto">
            <a:xfrm>
              <a:off x="369" y="420"/>
              <a:ext cx="82" cy="55"/>
            </a:xfrm>
            <a:prstGeom prst="chevron">
              <a:avLst>
                <a:gd name="adj" fmla="val 37273"/>
              </a:avLst>
            </a:prstGeom>
            <a:solidFill>
              <a:srgbClr val="FF0000"/>
            </a:solidFill>
            <a:ln w="57150">
              <a:solidFill>
                <a:srgbClr val="FF99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endParaRPr lang="pt-BR" sz="10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r>
                <a:rPr lang="pt-BR" sz="10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CO</a:t>
              </a:r>
              <a:r>
                <a:rPr lang="pt-BR" sz="10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MENT</a:t>
              </a:r>
              <a:r>
                <a:rPr lang="pt-BR" sz="1000" b="0" i="0" strike="noStrike">
                  <a:solidFill>
                    <a:srgbClr val="FFFFFF"/>
                  </a:solidFill>
                  <a:latin typeface="Arial"/>
                  <a:cs typeface="Arial"/>
                </a:rPr>
                <a:t>.</a:t>
              </a:r>
            </a:p>
          </xdr:txBody>
        </xdr:sp>
      </xdr:grpSp>
    </xdr:grpSp>
    <xdr:clientData/>
  </xdr:twoCellAnchor>
  <xdr:twoCellAnchor>
    <xdr:from>
      <xdr:col>5</xdr:col>
      <xdr:colOff>476250</xdr:colOff>
      <xdr:row>32</xdr:row>
      <xdr:rowOff>152400</xdr:rowOff>
    </xdr:from>
    <xdr:to>
      <xdr:col>7</xdr:col>
      <xdr:colOff>38100</xdr:colOff>
      <xdr:row>38</xdr:row>
      <xdr:rowOff>85725</xdr:rowOff>
    </xdr:to>
    <xdr:grpSp>
      <xdr:nvGrpSpPr>
        <xdr:cNvPr id="2832" name="Group 240"/>
        <xdr:cNvGrpSpPr>
          <a:grpSpLocks/>
        </xdr:cNvGrpSpPr>
      </xdr:nvGrpSpPr>
      <xdr:grpSpPr bwMode="auto">
        <a:xfrm>
          <a:off x="3524250" y="5334000"/>
          <a:ext cx="781050" cy="904875"/>
          <a:chOff x="283" y="476"/>
          <a:chExt cx="233" cy="271"/>
        </a:xfrm>
      </xdr:grpSpPr>
      <xdr:grpSp>
        <xdr:nvGrpSpPr>
          <xdr:cNvPr id="2835" name="Group 241"/>
          <xdr:cNvGrpSpPr>
            <a:grpSpLocks/>
          </xdr:cNvGrpSpPr>
        </xdr:nvGrpSpPr>
        <xdr:grpSpPr bwMode="auto">
          <a:xfrm>
            <a:off x="322" y="525"/>
            <a:ext cx="153" cy="179"/>
            <a:chOff x="80" y="120"/>
            <a:chExt cx="153" cy="179"/>
          </a:xfrm>
        </xdr:grpSpPr>
        <xdr:sp macro="" textlink="">
          <xdr:nvSpPr>
            <xdr:cNvPr id="2847" name="Rectangle 242"/>
            <xdr:cNvSpPr>
              <a:spLocks noChangeArrowheads="1"/>
            </xdr:cNvSpPr>
          </xdr:nvSpPr>
          <xdr:spPr bwMode="auto">
            <a:xfrm>
              <a:off x="131" y="120"/>
              <a:ext cx="102" cy="71"/>
            </a:xfrm>
            <a:prstGeom prst="rect">
              <a:avLst/>
            </a:prstGeom>
            <a:gradFill rotWithShape="0">
              <a:gsLst>
                <a:gs pos="0">
                  <a:srgbClr val="0000FF"/>
                </a:gs>
                <a:gs pos="100000">
                  <a:srgbClr val="000076"/>
                </a:gs>
              </a:gsLst>
              <a:path path="shape">
                <a:fillToRect l="50000" t="50000" r="50000" b="50000"/>
              </a:path>
            </a:gradFill>
            <a:ln w="38100">
              <a:solidFill>
                <a:srgbClr val="0000FF"/>
              </a:solidFill>
              <a:miter lim="800000"/>
              <a:headEnd/>
              <a:tailEnd/>
            </a:ln>
          </xdr:spPr>
        </xdr:sp>
        <xdr:sp macro="" textlink="">
          <xdr:nvSpPr>
            <xdr:cNvPr id="2848" name="Rectangle 243"/>
            <xdr:cNvSpPr>
              <a:spLocks noChangeArrowheads="1"/>
            </xdr:cNvSpPr>
          </xdr:nvSpPr>
          <xdr:spPr bwMode="auto">
            <a:xfrm>
              <a:off x="80" y="228"/>
              <a:ext cx="102" cy="71"/>
            </a:xfrm>
            <a:prstGeom prst="rect">
              <a:avLst/>
            </a:prstGeom>
            <a:gradFill rotWithShape="0">
              <a:gsLst>
                <a:gs pos="0">
                  <a:srgbClr val="FF0000"/>
                </a:gs>
                <a:gs pos="100000">
                  <a:srgbClr val="760000"/>
                </a:gs>
              </a:gsLst>
              <a:path path="shape">
                <a:fillToRect l="50000" t="50000" r="50000" b="50000"/>
              </a:path>
            </a:gradFill>
            <a:ln w="381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849" name="Rectangle 244" descr="Vertical escura"/>
            <xdr:cNvSpPr>
              <a:spLocks noChangeArrowheads="1"/>
            </xdr:cNvSpPr>
          </xdr:nvSpPr>
          <xdr:spPr bwMode="auto">
            <a:xfrm>
              <a:off x="131" y="120"/>
              <a:ext cx="51" cy="179"/>
            </a:xfrm>
            <a:prstGeom prst="rect">
              <a:avLst/>
            </a:prstGeom>
            <a:pattFill prst="dkVert">
              <a:fgClr>
                <a:srgbClr val="000000"/>
              </a:fgClr>
              <a:bgClr>
                <a:srgbClr val="FFFFFF"/>
              </a:bgClr>
            </a:pattFill>
            <a:ln w="38100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836" name="Group 245"/>
          <xdr:cNvGrpSpPr>
            <a:grpSpLocks/>
          </xdr:cNvGrpSpPr>
        </xdr:nvGrpSpPr>
        <xdr:grpSpPr bwMode="auto">
          <a:xfrm>
            <a:off x="283" y="476"/>
            <a:ext cx="233" cy="271"/>
            <a:chOff x="283" y="476"/>
            <a:chExt cx="233" cy="271"/>
          </a:xfrm>
        </xdr:grpSpPr>
        <xdr:grpSp>
          <xdr:nvGrpSpPr>
            <xdr:cNvPr id="2837" name="Group 246"/>
            <xdr:cNvGrpSpPr>
              <a:grpSpLocks/>
            </xdr:cNvGrpSpPr>
          </xdr:nvGrpSpPr>
          <xdr:grpSpPr bwMode="auto">
            <a:xfrm>
              <a:off x="337" y="524"/>
              <a:ext cx="179" cy="74"/>
              <a:chOff x="350" y="129"/>
              <a:chExt cx="179" cy="74"/>
            </a:xfrm>
          </xdr:grpSpPr>
          <xdr:sp macro="" textlink="">
            <xdr:nvSpPr>
              <xdr:cNvPr id="2845" name="Line 247"/>
              <xdr:cNvSpPr>
                <a:spLocks noChangeShapeType="1"/>
              </xdr:cNvSpPr>
            </xdr:nvSpPr>
            <xdr:spPr bwMode="auto">
              <a:xfrm>
                <a:off x="350" y="129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846" name="Line 248"/>
              <xdr:cNvSpPr>
                <a:spLocks noChangeShapeType="1"/>
              </xdr:cNvSpPr>
            </xdr:nvSpPr>
            <xdr:spPr bwMode="auto">
              <a:xfrm>
                <a:off x="350" y="203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2838" name="Line 249"/>
            <xdr:cNvSpPr>
              <a:spLocks noChangeShapeType="1"/>
            </xdr:cNvSpPr>
          </xdr:nvSpPr>
          <xdr:spPr bwMode="auto">
            <a:xfrm rot="5400000">
              <a:off x="237" y="612"/>
              <a:ext cx="26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839" name="Line 250"/>
            <xdr:cNvSpPr>
              <a:spLocks noChangeShapeType="1"/>
            </xdr:cNvSpPr>
          </xdr:nvSpPr>
          <xdr:spPr bwMode="auto">
            <a:xfrm rot="5400000">
              <a:off x="288" y="611"/>
              <a:ext cx="26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840" name="Line 251"/>
            <xdr:cNvSpPr>
              <a:spLocks noChangeShapeType="1"/>
            </xdr:cNvSpPr>
          </xdr:nvSpPr>
          <xdr:spPr bwMode="auto">
            <a:xfrm>
              <a:off x="477" y="481"/>
              <a:ext cx="0" cy="1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841" name="Line 252"/>
            <xdr:cNvSpPr>
              <a:spLocks noChangeShapeType="1"/>
            </xdr:cNvSpPr>
          </xdr:nvSpPr>
          <xdr:spPr bwMode="auto">
            <a:xfrm>
              <a:off x="323" y="603"/>
              <a:ext cx="0" cy="1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grpSp>
          <xdr:nvGrpSpPr>
            <xdr:cNvPr id="2842" name="Group 253"/>
            <xdr:cNvGrpSpPr>
              <a:grpSpLocks/>
            </xdr:cNvGrpSpPr>
          </xdr:nvGrpSpPr>
          <xdr:grpSpPr bwMode="auto">
            <a:xfrm>
              <a:off x="283" y="631"/>
              <a:ext cx="180" cy="75"/>
              <a:chOff x="349" y="235"/>
              <a:chExt cx="180" cy="75"/>
            </a:xfrm>
          </xdr:grpSpPr>
          <xdr:sp macro="" textlink="">
            <xdr:nvSpPr>
              <xdr:cNvPr id="2843" name="Line 254"/>
              <xdr:cNvSpPr>
                <a:spLocks noChangeShapeType="1"/>
              </xdr:cNvSpPr>
            </xdr:nvSpPr>
            <xdr:spPr bwMode="auto">
              <a:xfrm>
                <a:off x="349" y="235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844" name="Line 255"/>
              <xdr:cNvSpPr>
                <a:spLocks noChangeShapeType="1"/>
              </xdr:cNvSpPr>
            </xdr:nvSpPr>
            <xdr:spPr bwMode="auto">
              <a:xfrm>
                <a:off x="350" y="310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0</xdr:col>
      <xdr:colOff>19050</xdr:colOff>
      <xdr:row>48</xdr:row>
      <xdr:rowOff>0</xdr:rowOff>
    </xdr:from>
    <xdr:to>
      <xdr:col>13</xdr:col>
      <xdr:colOff>142875</xdr:colOff>
      <xdr:row>48</xdr:row>
      <xdr:rowOff>0</xdr:rowOff>
    </xdr:to>
    <xdr:sp macro="" textlink="" fLocksText="0">
      <xdr:nvSpPr>
        <xdr:cNvPr id="2833" name="Line 257"/>
        <xdr:cNvSpPr>
          <a:spLocks noChangeShapeType="1"/>
        </xdr:cNvSpPr>
      </xdr:nvSpPr>
      <xdr:spPr bwMode="auto">
        <a:xfrm>
          <a:off x="19050" y="7858125"/>
          <a:ext cx="8048625" cy="0"/>
        </a:xfrm>
        <a:prstGeom prst="line">
          <a:avLst/>
        </a:prstGeom>
        <a:noFill/>
        <a:ln w="38100">
          <a:solidFill>
            <a:srgbClr val="FF0000"/>
          </a:solidFill>
          <a:round/>
          <a:headEnd type="diamond" w="med" len="med"/>
          <a:tailEnd type="diamond" w="med" len="med"/>
        </a:ln>
      </xdr:spPr>
    </xdr:sp>
    <xdr:clientData fLocksWithSheet="0"/>
  </xdr:twoCellAnchor>
  <xdr:twoCellAnchor>
    <xdr:from>
      <xdr:col>10</xdr:col>
      <xdr:colOff>285750</xdr:colOff>
      <xdr:row>2</xdr:row>
      <xdr:rowOff>85725</xdr:rowOff>
    </xdr:from>
    <xdr:to>
      <xdr:col>11</xdr:col>
      <xdr:colOff>152400</xdr:colOff>
      <xdr:row>5</xdr:row>
      <xdr:rowOff>76200</xdr:rowOff>
    </xdr:to>
    <xdr:sp macro="" textlink="">
      <xdr:nvSpPr>
        <xdr:cNvPr id="2834" name="Oval 292" descr="TQ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381750" y="409575"/>
          <a:ext cx="476250" cy="476250"/>
        </a:xfrm>
        <a:prstGeom prst="ellipse">
          <a:avLst/>
        </a:prstGeom>
        <a:blipFill dpi="0" rotWithShape="1">
          <a:blip xmlns:r="http://schemas.openxmlformats.org/officeDocument/2006/relationships" r:embed="rId2" cstate="print"/>
          <a:srcRect/>
          <a:stretch>
            <a:fillRect/>
          </a:stretch>
        </a:blipFill>
        <a:ln w="571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0</xdr:rowOff>
    </xdr:from>
    <xdr:to>
      <xdr:col>8</xdr:col>
      <xdr:colOff>571500</xdr:colOff>
      <xdr:row>5</xdr:row>
      <xdr:rowOff>95250</xdr:rowOff>
    </xdr:to>
    <xdr:grpSp>
      <xdr:nvGrpSpPr>
        <xdr:cNvPr id="3536" name="Group 1"/>
        <xdr:cNvGrpSpPr>
          <a:grpSpLocks/>
        </xdr:cNvGrpSpPr>
      </xdr:nvGrpSpPr>
      <xdr:grpSpPr bwMode="auto">
        <a:xfrm>
          <a:off x="1466850" y="0"/>
          <a:ext cx="4105275" cy="904875"/>
          <a:chOff x="523" y="904"/>
          <a:chExt cx="418" cy="95"/>
        </a:xfrm>
      </xdr:grpSpPr>
      <xdr:sp macro="" textlink="">
        <xdr:nvSpPr>
          <xdr:cNvPr id="3074" name="Rectangle 2"/>
          <xdr:cNvSpPr>
            <a:spLocks noChangeArrowheads="1"/>
          </xdr:cNvSpPr>
        </xdr:nvSpPr>
        <xdr:spPr bwMode="auto">
          <a:xfrm>
            <a:off x="585" y="956"/>
            <a:ext cx="356" cy="27"/>
          </a:xfrm>
          <a:prstGeom prst="rect">
            <a:avLst/>
          </a:prstGeom>
          <a:solidFill>
            <a:srgbClr val="00FFFF"/>
          </a:solidFill>
          <a:ln w="9525">
            <a:solidFill>
              <a:srgbClr val="00FFFF"/>
            </a:solidFill>
            <a:miter lim="800000"/>
            <a:headEnd/>
            <a:tailEnd/>
          </a:ln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PENTEADO NETO</a:t>
            </a:r>
          </a:p>
        </xdr:txBody>
      </xdr:sp>
      <xdr:grpSp>
        <xdr:nvGrpSpPr>
          <xdr:cNvPr id="3620" name="Group 3"/>
          <xdr:cNvGrpSpPr>
            <a:grpSpLocks/>
          </xdr:cNvGrpSpPr>
        </xdr:nvGrpSpPr>
        <xdr:grpSpPr bwMode="auto">
          <a:xfrm>
            <a:off x="523" y="904"/>
            <a:ext cx="82" cy="95"/>
            <a:chOff x="283" y="476"/>
            <a:chExt cx="233" cy="271"/>
          </a:xfrm>
        </xdr:grpSpPr>
        <xdr:grpSp>
          <xdr:nvGrpSpPr>
            <xdr:cNvPr id="3621" name="Group 4"/>
            <xdr:cNvGrpSpPr>
              <a:grpSpLocks/>
            </xdr:cNvGrpSpPr>
          </xdr:nvGrpSpPr>
          <xdr:grpSpPr bwMode="auto">
            <a:xfrm>
              <a:off x="322" y="525"/>
              <a:ext cx="153" cy="179"/>
              <a:chOff x="80" y="120"/>
              <a:chExt cx="153" cy="179"/>
            </a:xfrm>
          </xdr:grpSpPr>
          <xdr:sp macro="" textlink="">
            <xdr:nvSpPr>
              <xdr:cNvPr id="3633" name="Rectangle 5"/>
              <xdr:cNvSpPr>
                <a:spLocks noChangeArrowheads="1"/>
              </xdr:cNvSpPr>
            </xdr:nvSpPr>
            <xdr:spPr bwMode="auto">
              <a:xfrm>
                <a:off x="131" y="120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FF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634" name="Rectangle 6"/>
              <xdr:cNvSpPr>
                <a:spLocks noChangeArrowheads="1"/>
              </xdr:cNvSpPr>
            </xdr:nvSpPr>
            <xdr:spPr bwMode="auto">
              <a:xfrm>
                <a:off x="80" y="228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635" name="Rectangle 7" descr="Vertical escura"/>
              <xdr:cNvSpPr>
                <a:spLocks noChangeArrowheads="1"/>
              </xdr:cNvSpPr>
            </xdr:nvSpPr>
            <xdr:spPr bwMode="auto">
              <a:xfrm>
                <a:off x="131" y="120"/>
                <a:ext cx="51" cy="179"/>
              </a:xfrm>
              <a:prstGeom prst="rect">
                <a:avLst/>
              </a:prstGeom>
              <a:pattFill prst="dkVert">
                <a:fgClr>
                  <a:srgbClr val="000000"/>
                </a:fgClr>
                <a:bgClr>
                  <a:srgbClr val="FFFFFF"/>
                </a:bgClr>
              </a:patt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622" name="Group 8"/>
            <xdr:cNvGrpSpPr>
              <a:grpSpLocks/>
            </xdr:cNvGrpSpPr>
          </xdr:nvGrpSpPr>
          <xdr:grpSpPr bwMode="auto">
            <a:xfrm>
              <a:off x="283" y="476"/>
              <a:ext cx="233" cy="271"/>
              <a:chOff x="283" y="476"/>
              <a:chExt cx="233" cy="271"/>
            </a:xfrm>
          </xdr:grpSpPr>
          <xdr:grpSp>
            <xdr:nvGrpSpPr>
              <xdr:cNvPr id="3623" name="Group 9"/>
              <xdr:cNvGrpSpPr>
                <a:grpSpLocks/>
              </xdr:cNvGrpSpPr>
            </xdr:nvGrpSpPr>
            <xdr:grpSpPr bwMode="auto">
              <a:xfrm>
                <a:off x="337" y="524"/>
                <a:ext cx="179" cy="74"/>
                <a:chOff x="350" y="129"/>
                <a:chExt cx="179" cy="74"/>
              </a:xfrm>
            </xdr:grpSpPr>
            <xdr:sp macro="" textlink="">
              <xdr:nvSpPr>
                <xdr:cNvPr id="3631" name="Line 10"/>
                <xdr:cNvSpPr>
                  <a:spLocks noChangeShapeType="1"/>
                </xdr:cNvSpPr>
              </xdr:nvSpPr>
              <xdr:spPr bwMode="auto">
                <a:xfrm>
                  <a:off x="350" y="129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632" name="Line 11"/>
                <xdr:cNvSpPr>
                  <a:spLocks noChangeShapeType="1"/>
                </xdr:cNvSpPr>
              </xdr:nvSpPr>
              <xdr:spPr bwMode="auto">
                <a:xfrm>
                  <a:off x="350" y="203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3624" name="Line 12"/>
              <xdr:cNvSpPr>
                <a:spLocks noChangeShapeType="1"/>
              </xdr:cNvSpPr>
            </xdr:nvSpPr>
            <xdr:spPr bwMode="auto">
              <a:xfrm rot="5400000">
                <a:off x="237" y="612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625" name="Line 13"/>
              <xdr:cNvSpPr>
                <a:spLocks noChangeShapeType="1"/>
              </xdr:cNvSpPr>
            </xdr:nvSpPr>
            <xdr:spPr bwMode="auto">
              <a:xfrm rot="5400000">
                <a:off x="288" y="611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626" name="Line 14"/>
              <xdr:cNvSpPr>
                <a:spLocks noChangeShapeType="1"/>
              </xdr:cNvSpPr>
            </xdr:nvSpPr>
            <xdr:spPr bwMode="auto">
              <a:xfrm>
                <a:off x="477" y="481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627" name="Line 15"/>
              <xdr:cNvSpPr>
                <a:spLocks noChangeShapeType="1"/>
              </xdr:cNvSpPr>
            </xdr:nvSpPr>
            <xdr:spPr bwMode="auto">
              <a:xfrm>
                <a:off x="323" y="603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grpSp>
            <xdr:nvGrpSpPr>
              <xdr:cNvPr id="3628" name="Group 16"/>
              <xdr:cNvGrpSpPr>
                <a:grpSpLocks/>
              </xdr:cNvGrpSpPr>
            </xdr:nvGrpSpPr>
            <xdr:grpSpPr bwMode="auto">
              <a:xfrm>
                <a:off x="283" y="631"/>
                <a:ext cx="180" cy="75"/>
                <a:chOff x="349" y="235"/>
                <a:chExt cx="180" cy="75"/>
              </a:xfrm>
            </xdr:grpSpPr>
            <xdr:sp macro="" textlink="">
              <xdr:nvSpPr>
                <xdr:cNvPr id="3629" name="Line 17"/>
                <xdr:cNvSpPr>
                  <a:spLocks noChangeShapeType="1"/>
                </xdr:cNvSpPr>
              </xdr:nvSpPr>
              <xdr:spPr bwMode="auto">
                <a:xfrm>
                  <a:off x="349" y="235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630" name="Line 18"/>
                <xdr:cNvSpPr>
                  <a:spLocks noChangeShapeType="1"/>
                </xdr:cNvSpPr>
              </xdr:nvSpPr>
              <xdr:spPr bwMode="auto">
                <a:xfrm>
                  <a:off x="350" y="310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</xdr:grpSp>
    </xdr:grpSp>
    <xdr:clientData/>
  </xdr:twoCellAnchor>
  <xdr:twoCellAnchor>
    <xdr:from>
      <xdr:col>2</xdr:col>
      <xdr:colOff>400050</xdr:colOff>
      <xdr:row>35</xdr:row>
      <xdr:rowOff>133350</xdr:rowOff>
    </xdr:from>
    <xdr:to>
      <xdr:col>8</xdr:col>
      <xdr:colOff>552450</xdr:colOff>
      <xdr:row>37</xdr:row>
      <xdr:rowOff>0</xdr:rowOff>
    </xdr:to>
    <xdr:sp macro="" textlink="">
      <xdr:nvSpPr>
        <xdr:cNvPr id="3537" name="Rectangle 26" descr="Granito"/>
        <xdr:cNvSpPr>
          <a:spLocks noChangeArrowheads="1"/>
        </xdr:cNvSpPr>
      </xdr:nvSpPr>
      <xdr:spPr bwMode="auto">
        <a:xfrm>
          <a:off x="1619250" y="5953125"/>
          <a:ext cx="3933825" cy="190500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23</xdr:row>
      <xdr:rowOff>0</xdr:rowOff>
    </xdr:from>
    <xdr:to>
      <xdr:col>4</xdr:col>
      <xdr:colOff>95250</xdr:colOff>
      <xdr:row>23</xdr:row>
      <xdr:rowOff>0</xdr:rowOff>
    </xdr:to>
    <xdr:sp macro="" textlink="">
      <xdr:nvSpPr>
        <xdr:cNvPr id="3538" name="Line 29"/>
        <xdr:cNvSpPr>
          <a:spLocks noChangeShapeType="1"/>
        </xdr:cNvSpPr>
      </xdr:nvSpPr>
      <xdr:spPr bwMode="auto">
        <a:xfrm flipH="1">
          <a:off x="2057400" y="3800475"/>
          <a:ext cx="476250" cy="0"/>
        </a:xfrm>
        <a:prstGeom prst="line">
          <a:avLst/>
        </a:prstGeom>
        <a:noFill/>
        <a:ln w="9525">
          <a:solidFill>
            <a:srgbClr val="FF0000"/>
          </a:solidFill>
          <a:round/>
          <a:headEnd type="triangle" w="med" len="med"/>
          <a:tailEnd/>
        </a:ln>
      </xdr:spPr>
    </xdr:sp>
    <xdr:clientData/>
  </xdr:twoCellAnchor>
  <xdr:twoCellAnchor>
    <xdr:from>
      <xdr:col>3</xdr:col>
      <xdr:colOff>228600</xdr:colOff>
      <xdr:row>13</xdr:row>
      <xdr:rowOff>9525</xdr:rowOff>
    </xdr:from>
    <xdr:to>
      <xdr:col>3</xdr:col>
      <xdr:colOff>228600</xdr:colOff>
      <xdr:row>23</xdr:row>
      <xdr:rowOff>0</xdr:rowOff>
    </xdr:to>
    <xdr:sp macro="" textlink="">
      <xdr:nvSpPr>
        <xdr:cNvPr id="3539" name="Line 30"/>
        <xdr:cNvSpPr>
          <a:spLocks noChangeShapeType="1"/>
        </xdr:cNvSpPr>
      </xdr:nvSpPr>
      <xdr:spPr bwMode="auto">
        <a:xfrm flipV="1">
          <a:off x="2057400" y="2124075"/>
          <a:ext cx="0" cy="16764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85725</xdr:colOff>
      <xdr:row>20</xdr:row>
      <xdr:rowOff>57150</xdr:rowOff>
    </xdr:from>
    <xdr:to>
      <xdr:col>7</xdr:col>
      <xdr:colOff>114300</xdr:colOff>
      <xdr:row>22</xdr:row>
      <xdr:rowOff>19050</xdr:rowOff>
    </xdr:to>
    <xdr:sp macro="" textlink="">
      <xdr:nvSpPr>
        <xdr:cNvPr id="3540" name="Rectangle 60"/>
        <xdr:cNvSpPr>
          <a:spLocks noChangeArrowheads="1"/>
        </xdr:cNvSpPr>
      </xdr:nvSpPr>
      <xdr:spPr bwMode="auto">
        <a:xfrm rot="-5400000">
          <a:off x="4348163" y="3500437"/>
          <a:ext cx="285750" cy="285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26</xdr:row>
      <xdr:rowOff>0</xdr:rowOff>
    </xdr:from>
    <xdr:to>
      <xdr:col>3</xdr:col>
      <xdr:colOff>85725</xdr:colOff>
      <xdr:row>28</xdr:row>
      <xdr:rowOff>85725</xdr:rowOff>
    </xdr:to>
    <xdr:sp macro="" textlink="">
      <xdr:nvSpPr>
        <xdr:cNvPr id="3541" name="Oval 67"/>
        <xdr:cNvSpPr>
          <a:spLocks noChangeArrowheads="1"/>
        </xdr:cNvSpPr>
      </xdr:nvSpPr>
      <xdr:spPr bwMode="auto">
        <a:xfrm>
          <a:off x="1457325" y="4324350"/>
          <a:ext cx="457200" cy="409575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314325</xdr:colOff>
      <xdr:row>15</xdr:row>
      <xdr:rowOff>38100</xdr:rowOff>
    </xdr:from>
    <xdr:to>
      <xdr:col>8</xdr:col>
      <xdr:colOff>161925</xdr:colOff>
      <xdr:row>17</xdr:row>
      <xdr:rowOff>114300</xdr:rowOff>
    </xdr:to>
    <xdr:sp macro="" textlink="">
      <xdr:nvSpPr>
        <xdr:cNvPr id="3542" name="Oval 93"/>
        <xdr:cNvSpPr>
          <a:spLocks noChangeArrowheads="1"/>
        </xdr:cNvSpPr>
      </xdr:nvSpPr>
      <xdr:spPr bwMode="auto">
        <a:xfrm>
          <a:off x="4705350" y="2514600"/>
          <a:ext cx="457200" cy="409575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390525</xdr:colOff>
      <xdr:row>39</xdr:row>
      <xdr:rowOff>76200</xdr:rowOff>
    </xdr:from>
    <xdr:to>
      <xdr:col>5</xdr:col>
      <xdr:colOff>0</xdr:colOff>
      <xdr:row>39</xdr:row>
      <xdr:rowOff>76200</xdr:rowOff>
    </xdr:to>
    <xdr:sp macro="" textlink="">
      <xdr:nvSpPr>
        <xdr:cNvPr id="3543" name="Line 102"/>
        <xdr:cNvSpPr>
          <a:spLocks noChangeShapeType="1"/>
        </xdr:cNvSpPr>
      </xdr:nvSpPr>
      <xdr:spPr bwMode="auto">
        <a:xfrm flipH="1">
          <a:off x="2828925" y="6543675"/>
          <a:ext cx="21907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409575</xdr:colOff>
      <xdr:row>33</xdr:row>
      <xdr:rowOff>57150</xdr:rowOff>
    </xdr:from>
    <xdr:to>
      <xdr:col>4</xdr:col>
      <xdr:colOff>409575</xdr:colOff>
      <xdr:row>39</xdr:row>
      <xdr:rowOff>66675</xdr:rowOff>
    </xdr:to>
    <xdr:sp macro="" textlink="">
      <xdr:nvSpPr>
        <xdr:cNvPr id="3544" name="Line 103"/>
        <xdr:cNvSpPr>
          <a:spLocks noChangeShapeType="1"/>
        </xdr:cNvSpPr>
      </xdr:nvSpPr>
      <xdr:spPr bwMode="auto">
        <a:xfrm flipV="1">
          <a:off x="2847975" y="5553075"/>
          <a:ext cx="0" cy="9810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247650</xdr:colOff>
      <xdr:row>38</xdr:row>
      <xdr:rowOff>9525</xdr:rowOff>
    </xdr:from>
    <xdr:to>
      <xdr:col>2</xdr:col>
      <xdr:colOff>95250</xdr:colOff>
      <xdr:row>40</xdr:row>
      <xdr:rowOff>85725</xdr:rowOff>
    </xdr:to>
    <xdr:sp macro="" textlink="">
      <xdr:nvSpPr>
        <xdr:cNvPr id="3545" name="Oval 106"/>
        <xdr:cNvSpPr>
          <a:spLocks noChangeArrowheads="1"/>
        </xdr:cNvSpPr>
      </xdr:nvSpPr>
      <xdr:spPr bwMode="auto">
        <a:xfrm>
          <a:off x="857250" y="6315075"/>
          <a:ext cx="457200" cy="40005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44</xdr:row>
      <xdr:rowOff>142875</xdr:rowOff>
    </xdr:from>
    <xdr:to>
      <xdr:col>7</xdr:col>
      <xdr:colOff>590550</xdr:colOff>
      <xdr:row>50</xdr:row>
      <xdr:rowOff>19050</xdr:rowOff>
    </xdr:to>
    <xdr:sp macro="" textlink="">
      <xdr:nvSpPr>
        <xdr:cNvPr id="3546" name="AutoShape 101"/>
        <xdr:cNvSpPr>
          <a:spLocks noChangeArrowheads="1"/>
        </xdr:cNvSpPr>
      </xdr:nvSpPr>
      <xdr:spPr bwMode="auto">
        <a:xfrm>
          <a:off x="4410075" y="7419975"/>
          <a:ext cx="571500" cy="942975"/>
        </a:xfrm>
        <a:prstGeom prst="chevron">
          <a:avLst>
            <a:gd name="adj" fmla="val 25000"/>
          </a:avLst>
        </a:prstGeom>
        <a:gradFill rotWithShape="0">
          <a:gsLst>
            <a:gs pos="0">
              <a:srgbClr val="0000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381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180975</xdr:colOff>
      <xdr:row>28</xdr:row>
      <xdr:rowOff>9525</xdr:rowOff>
    </xdr:from>
    <xdr:to>
      <xdr:col>6</xdr:col>
      <xdr:colOff>533400</xdr:colOff>
      <xdr:row>30</xdr:row>
      <xdr:rowOff>38100</xdr:rowOff>
    </xdr:to>
    <xdr:sp macro="" textlink="">
      <xdr:nvSpPr>
        <xdr:cNvPr id="3547" name="Arc 75"/>
        <xdr:cNvSpPr>
          <a:spLocks/>
        </xdr:cNvSpPr>
      </xdr:nvSpPr>
      <xdr:spPr bwMode="auto">
        <a:xfrm rot="-9000000">
          <a:off x="3838575" y="4657725"/>
          <a:ext cx="352425" cy="352425"/>
        </a:xfrm>
        <a:custGeom>
          <a:avLst/>
          <a:gdLst>
            <a:gd name="T0" fmla="*/ 0 w 21600"/>
            <a:gd name="T1" fmla="*/ 0 h 21600"/>
            <a:gd name="T2" fmla="*/ 5750156 w 21600"/>
            <a:gd name="T3" fmla="*/ 5750156 h 21600"/>
            <a:gd name="T4" fmla="*/ 0 w 21600"/>
            <a:gd name="T5" fmla="*/ 5750156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8575">
          <a:solidFill>
            <a:srgbClr val="FFFF00"/>
          </a:solidFill>
          <a:round/>
          <a:headEnd/>
          <a:tailEnd/>
        </a:ln>
      </xdr:spPr>
    </xdr:sp>
    <xdr:clientData/>
  </xdr:twoCellAnchor>
  <xdr:twoCellAnchor>
    <xdr:from>
      <xdr:col>0</xdr:col>
      <xdr:colOff>161925</xdr:colOff>
      <xdr:row>12</xdr:row>
      <xdr:rowOff>142875</xdr:rowOff>
    </xdr:from>
    <xdr:to>
      <xdr:col>8</xdr:col>
      <xdr:colOff>552450</xdr:colOff>
      <xdr:row>41</xdr:row>
      <xdr:rowOff>0</xdr:rowOff>
    </xdr:to>
    <xdr:grpSp>
      <xdr:nvGrpSpPr>
        <xdr:cNvPr id="3548" name="Group 160"/>
        <xdr:cNvGrpSpPr>
          <a:grpSpLocks/>
        </xdr:cNvGrpSpPr>
      </xdr:nvGrpSpPr>
      <xdr:grpSpPr bwMode="auto">
        <a:xfrm>
          <a:off x="161925" y="2085975"/>
          <a:ext cx="5391150" cy="4705350"/>
          <a:chOff x="24" y="220"/>
          <a:chExt cx="566" cy="494"/>
        </a:xfrm>
      </xdr:grpSpPr>
      <xdr:grpSp>
        <xdr:nvGrpSpPr>
          <xdr:cNvPr id="3551" name="Group 159"/>
          <xdr:cNvGrpSpPr>
            <a:grpSpLocks/>
          </xdr:cNvGrpSpPr>
        </xdr:nvGrpSpPr>
        <xdr:grpSpPr bwMode="auto">
          <a:xfrm>
            <a:off x="230" y="582"/>
            <a:ext cx="89" cy="114"/>
            <a:chOff x="230" y="582"/>
            <a:chExt cx="89" cy="114"/>
          </a:xfrm>
        </xdr:grpSpPr>
        <xdr:sp macro="" textlink="">
          <xdr:nvSpPr>
            <xdr:cNvPr id="3613" name="Rectangle 65"/>
            <xdr:cNvSpPr>
              <a:spLocks noChangeArrowheads="1"/>
            </xdr:cNvSpPr>
          </xdr:nvSpPr>
          <xdr:spPr bwMode="auto">
            <a:xfrm>
              <a:off x="252" y="618"/>
              <a:ext cx="38" cy="6"/>
            </a:xfrm>
            <a:prstGeom prst="rect">
              <a:avLst/>
            </a:prstGeom>
            <a:solidFill>
              <a:srgbClr val="3366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614" name="Line 69"/>
            <xdr:cNvSpPr>
              <a:spLocks noChangeShapeType="1"/>
            </xdr:cNvSpPr>
          </xdr:nvSpPr>
          <xdr:spPr bwMode="auto">
            <a:xfrm>
              <a:off x="252" y="626"/>
              <a:ext cx="0" cy="7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15" name="Line 70"/>
            <xdr:cNvSpPr>
              <a:spLocks noChangeShapeType="1"/>
            </xdr:cNvSpPr>
          </xdr:nvSpPr>
          <xdr:spPr bwMode="auto">
            <a:xfrm>
              <a:off x="291" y="624"/>
              <a:ext cx="0" cy="7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616" name="Line 71"/>
            <xdr:cNvSpPr>
              <a:spLocks noChangeShapeType="1"/>
            </xdr:cNvSpPr>
          </xdr:nvSpPr>
          <xdr:spPr bwMode="auto">
            <a:xfrm>
              <a:off x="253" y="688"/>
              <a:ext cx="37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triangle" w="med" len="med"/>
              <a:tailEnd type="triangle" w="med" len="med"/>
            </a:ln>
          </xdr:spPr>
        </xdr:sp>
        <xdr:sp macro="" textlink="">
          <xdr:nvSpPr>
            <xdr:cNvPr id="3617" name="Line 72"/>
            <xdr:cNvSpPr>
              <a:spLocks noChangeShapeType="1"/>
            </xdr:cNvSpPr>
          </xdr:nvSpPr>
          <xdr:spPr bwMode="auto">
            <a:xfrm>
              <a:off x="230" y="582"/>
              <a:ext cx="3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  <xdr:sp macro="" textlink="">
          <xdr:nvSpPr>
            <xdr:cNvPr id="3618" name="Line 73"/>
            <xdr:cNvSpPr>
              <a:spLocks noChangeShapeType="1"/>
            </xdr:cNvSpPr>
          </xdr:nvSpPr>
          <xdr:spPr bwMode="auto">
            <a:xfrm>
              <a:off x="280" y="583"/>
              <a:ext cx="3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triangle" w="med" len="med"/>
              <a:tailEnd/>
            </a:ln>
          </xdr:spPr>
        </xdr:sp>
      </xdr:grpSp>
      <xdr:grpSp>
        <xdr:nvGrpSpPr>
          <xdr:cNvPr id="3552" name="Group 157"/>
          <xdr:cNvGrpSpPr>
            <a:grpSpLocks/>
          </xdr:cNvGrpSpPr>
        </xdr:nvGrpSpPr>
        <xdr:grpSpPr bwMode="auto">
          <a:xfrm>
            <a:off x="24" y="220"/>
            <a:ext cx="566" cy="494"/>
            <a:chOff x="24" y="219"/>
            <a:chExt cx="566" cy="486"/>
          </a:xfrm>
        </xdr:grpSpPr>
        <xdr:sp macro="" textlink="">
          <xdr:nvSpPr>
            <xdr:cNvPr id="3553" name="Line 134"/>
            <xdr:cNvSpPr>
              <a:spLocks noChangeShapeType="1"/>
            </xdr:cNvSpPr>
          </xdr:nvSpPr>
          <xdr:spPr bwMode="auto">
            <a:xfrm flipV="1">
              <a:off x="386" y="231"/>
              <a:ext cx="0" cy="18"/>
            </a:xfrm>
            <a:prstGeom prst="line">
              <a:avLst/>
            </a:prstGeom>
            <a:noFill/>
            <a:ln w="9525">
              <a:solidFill>
                <a:srgbClr val="FF0000"/>
              </a:solidFill>
              <a:round/>
              <a:headEnd/>
              <a:tailEnd/>
            </a:ln>
          </xdr:spPr>
        </xdr:sp>
        <xdr:grpSp>
          <xdr:nvGrpSpPr>
            <xdr:cNvPr id="3554" name="Group 135"/>
            <xdr:cNvGrpSpPr>
              <a:grpSpLocks/>
            </xdr:cNvGrpSpPr>
          </xdr:nvGrpSpPr>
          <xdr:grpSpPr bwMode="auto">
            <a:xfrm>
              <a:off x="229" y="219"/>
              <a:ext cx="361" cy="30"/>
              <a:chOff x="229" y="219"/>
              <a:chExt cx="348" cy="30"/>
            </a:xfrm>
          </xdr:grpSpPr>
          <xdr:sp macro="" textlink="">
            <xdr:nvSpPr>
              <xdr:cNvPr id="3609" name="Line 136"/>
              <xdr:cNvSpPr>
                <a:spLocks noChangeShapeType="1"/>
              </xdr:cNvSpPr>
            </xdr:nvSpPr>
            <xdr:spPr bwMode="auto">
              <a:xfrm flipH="1">
                <a:off x="378" y="249"/>
                <a:ext cx="199" cy="0"/>
              </a:xfrm>
              <a:prstGeom prst="line">
                <a:avLst/>
              </a:prstGeom>
              <a:noFill/>
              <a:ln w="9525">
                <a:solidFill>
                  <a:srgbClr val="FF0000"/>
                </a:solidFill>
                <a:round/>
                <a:headEnd/>
                <a:tailEnd/>
              </a:ln>
            </xdr:spPr>
          </xdr:sp>
          <xdr:grpSp>
            <xdr:nvGrpSpPr>
              <xdr:cNvPr id="3610" name="Group 137"/>
              <xdr:cNvGrpSpPr>
                <a:grpSpLocks/>
              </xdr:cNvGrpSpPr>
            </xdr:nvGrpSpPr>
            <xdr:grpSpPr bwMode="auto">
              <a:xfrm>
                <a:off x="229" y="219"/>
                <a:ext cx="151" cy="11"/>
                <a:chOff x="229" y="219"/>
                <a:chExt cx="151" cy="11"/>
              </a:xfrm>
            </xdr:grpSpPr>
            <xdr:sp macro="" textlink="">
              <xdr:nvSpPr>
                <xdr:cNvPr id="3611" name="Line 138"/>
                <xdr:cNvSpPr>
                  <a:spLocks noChangeShapeType="1"/>
                </xdr:cNvSpPr>
              </xdr:nvSpPr>
              <xdr:spPr bwMode="auto">
                <a:xfrm flipH="1">
                  <a:off x="229" y="230"/>
                  <a:ext cx="151" cy="0"/>
                </a:xfrm>
                <a:prstGeom prst="line">
                  <a:avLst/>
                </a:prstGeom>
                <a:noFill/>
                <a:ln w="9525">
                  <a:solidFill>
                    <a:srgbClr val="FF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3612" name="Line 139"/>
                <xdr:cNvSpPr>
                  <a:spLocks noChangeShapeType="1"/>
                </xdr:cNvSpPr>
              </xdr:nvSpPr>
              <xdr:spPr bwMode="auto">
                <a:xfrm flipV="1">
                  <a:off x="229" y="219"/>
                  <a:ext cx="0" cy="1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grpSp>
          <xdr:nvGrpSpPr>
            <xdr:cNvPr id="3555" name="Group 156"/>
            <xdr:cNvGrpSpPr>
              <a:grpSpLocks/>
            </xdr:cNvGrpSpPr>
          </xdr:nvGrpSpPr>
          <xdr:grpSpPr bwMode="auto">
            <a:xfrm>
              <a:off x="24" y="246"/>
              <a:ext cx="566" cy="459"/>
              <a:chOff x="24" y="246"/>
              <a:chExt cx="553" cy="457"/>
            </a:xfrm>
          </xdr:grpSpPr>
          <xdr:grpSp>
            <xdr:nvGrpSpPr>
              <xdr:cNvPr id="3556" name="Group 155"/>
              <xdr:cNvGrpSpPr>
                <a:grpSpLocks/>
              </xdr:cNvGrpSpPr>
            </xdr:nvGrpSpPr>
            <xdr:grpSpPr bwMode="auto">
              <a:xfrm>
                <a:off x="24" y="246"/>
                <a:ext cx="553" cy="457"/>
                <a:chOff x="22" y="238"/>
                <a:chExt cx="553" cy="457"/>
              </a:xfrm>
            </xdr:grpSpPr>
            <xdr:sp macro="" textlink="">
              <xdr:nvSpPr>
                <xdr:cNvPr id="3558" name="Oval 144"/>
                <xdr:cNvSpPr>
                  <a:spLocks noChangeArrowheads="1"/>
                </xdr:cNvSpPr>
              </xdr:nvSpPr>
              <xdr:spPr bwMode="auto">
                <a:xfrm>
                  <a:off x="263" y="459"/>
                  <a:ext cx="180" cy="76"/>
                </a:xfrm>
                <a:prstGeom prst="ellipse">
                  <a:avLst/>
                </a:prstGeom>
                <a:gradFill rotWithShape="0">
                  <a:gsLst>
                    <a:gs pos="0">
                      <a:srgbClr val="00FFFF"/>
                    </a:gs>
                    <a:gs pos="100000">
                      <a:srgbClr val="3366FF"/>
                    </a:gs>
                  </a:gsLst>
                  <a:path path="shape">
                    <a:fillToRect l="50000" t="50000" r="50000" b="50000"/>
                  </a:path>
                </a:gradFill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grpSp>
              <xdr:nvGrpSpPr>
                <xdr:cNvPr id="3559" name="Group 151"/>
                <xdr:cNvGrpSpPr>
                  <a:grpSpLocks/>
                </xdr:cNvGrpSpPr>
              </xdr:nvGrpSpPr>
              <xdr:grpSpPr bwMode="auto">
                <a:xfrm>
                  <a:off x="22" y="238"/>
                  <a:ext cx="553" cy="457"/>
                  <a:chOff x="22" y="255"/>
                  <a:chExt cx="553" cy="457"/>
                </a:xfrm>
              </xdr:grpSpPr>
              <xdr:sp macro="" textlink="">
                <xdr:nvSpPr>
                  <xdr:cNvPr id="3560" name="AutoShape 104"/>
                  <xdr:cNvSpPr>
                    <a:spLocks noChangeArrowheads="1"/>
                  </xdr:cNvSpPr>
                </xdr:nvSpPr>
                <xdr:spPr bwMode="auto">
                  <a:xfrm flipV="1">
                    <a:off x="335" y="616"/>
                    <a:ext cx="34" cy="17"/>
                  </a:xfrm>
                  <a:prstGeom prst="triangle">
                    <a:avLst>
                      <a:gd name="adj" fmla="val 50000"/>
                    </a:avLst>
                  </a:prstGeom>
                  <a:solidFill>
                    <a:srgbClr val="3366FF"/>
                  </a:solidFill>
                  <a:ln w="38100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grpSp>
                <xdr:nvGrpSpPr>
                  <xdr:cNvPr id="3561" name="Group 150"/>
                  <xdr:cNvGrpSpPr>
                    <a:grpSpLocks/>
                  </xdr:cNvGrpSpPr>
                </xdr:nvGrpSpPr>
                <xdr:grpSpPr bwMode="auto">
                  <a:xfrm>
                    <a:off x="22" y="255"/>
                    <a:ext cx="553" cy="457"/>
                    <a:chOff x="23" y="245"/>
                    <a:chExt cx="553" cy="457"/>
                  </a:xfrm>
                </xdr:grpSpPr>
                <xdr:grpSp>
                  <xdr:nvGrpSpPr>
                    <xdr:cNvPr id="3562" name="Group 148"/>
                    <xdr:cNvGrpSpPr>
                      <a:grpSpLocks/>
                    </xdr:cNvGrpSpPr>
                  </xdr:nvGrpSpPr>
                  <xdr:grpSpPr bwMode="auto">
                    <a:xfrm>
                      <a:off x="23" y="245"/>
                      <a:ext cx="496" cy="457"/>
                      <a:chOff x="23" y="245"/>
                      <a:chExt cx="496" cy="457"/>
                    </a:xfrm>
                  </xdr:grpSpPr>
                  <xdr:sp macro="" textlink="">
                    <xdr:nvSpPr>
                      <xdr:cNvPr id="3140" name="AutoShape 68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87" y="440"/>
                        <a:ext cx="82" cy="58"/>
                      </a:xfrm>
                      <a:prstGeom prst="chevron">
                        <a:avLst>
                          <a:gd name="adj" fmla="val 36607"/>
                        </a:avLst>
                      </a:prstGeom>
                      <a:solidFill>
                        <a:srgbClr val="FF0000"/>
                      </a:solidFill>
                      <a:ln w="57150">
                        <a:solidFill>
                          <a:srgbClr val="FF99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0" bIns="0" anchor="t" upright="1"/>
                      <a:lstStyle/>
                      <a:p>
                        <a:pPr algn="l" rtl="0">
                          <a:defRPr sz="1000"/>
                        </a:pPr>
                        <a:endParaRPr lang="pt-BR" sz="1000" b="0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  <a:p>
                        <a:pPr algn="l" rtl="0">
                          <a:defRPr sz="1000"/>
                        </a:pPr>
                        <a:r>
                          <a:rPr lang="pt-BR" sz="1000" b="1" i="0" strike="noStrike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CO</a:t>
                        </a:r>
                        <a:r>
                          <a:rPr lang="pt-BR" sz="1000" b="1" i="0" strike="noStrike">
                            <a:solidFill>
                              <a:srgbClr val="FFFFFF"/>
                            </a:solidFill>
                            <a:latin typeface="Arial"/>
                            <a:cs typeface="Arial"/>
                          </a:rPr>
                          <a:t>MENT</a:t>
                        </a:r>
                        <a:r>
                          <a:rPr lang="pt-BR" sz="1000" b="0" i="0" strike="noStrike">
                            <a:solidFill>
                              <a:srgbClr val="FFFFFF"/>
                            </a:solidFill>
                            <a:latin typeface="Arial"/>
                            <a:cs typeface="Arial"/>
                          </a:rPr>
                          <a:t>.</a:t>
                        </a:r>
                      </a:p>
                    </xdr:txBody>
                  </xdr:sp>
                  <xdr:grpSp>
                    <xdr:nvGrpSpPr>
                      <xdr:cNvPr id="3569" name="Group 76"/>
                      <xdr:cNvGrpSpPr>
                        <a:grpSpLocks/>
                      </xdr:cNvGrpSpPr>
                    </xdr:nvGrpSpPr>
                    <xdr:grpSpPr bwMode="auto">
                      <a:xfrm>
                        <a:off x="86" y="339"/>
                        <a:ext cx="82" cy="96"/>
                        <a:chOff x="283" y="476"/>
                        <a:chExt cx="233" cy="271"/>
                      </a:xfrm>
                    </xdr:grpSpPr>
                    <xdr:grpSp>
                      <xdr:nvGrpSpPr>
                        <xdr:cNvPr id="3594" name="Group 77"/>
                        <xdr:cNvGrpSpPr>
                          <a:grpSpLocks/>
                        </xdr:cNvGrpSpPr>
                      </xdr:nvGrpSpPr>
                      <xdr:grpSpPr bwMode="auto">
                        <a:xfrm>
                          <a:off x="322" y="525"/>
                          <a:ext cx="153" cy="179"/>
                          <a:chOff x="80" y="120"/>
                          <a:chExt cx="153" cy="179"/>
                        </a:xfrm>
                      </xdr:grpSpPr>
                      <xdr:sp macro="" textlink="">
                        <xdr:nvSpPr>
                          <xdr:cNvPr id="3606" name="Rectangle 78"/>
                          <xdr:cNvSpPr>
                            <a:spLocks noChangeArrowheads="1"/>
                          </xdr:cNvSpPr>
                        </xdr:nvSpPr>
                        <xdr:spPr bwMode="auto">
                          <a:xfrm>
                            <a:off x="131" y="120"/>
                            <a:ext cx="102" cy="71"/>
                          </a:xfrm>
                          <a:prstGeom prst="rect">
                            <a:avLst/>
                          </a:prstGeom>
                          <a:gradFill rotWithShape="0">
                            <a:gsLst>
                              <a:gs pos="0">
                                <a:srgbClr val="0000FF"/>
                              </a:gs>
                              <a:gs pos="100000">
                                <a:srgbClr val="000076"/>
                              </a:gs>
                            </a:gsLst>
                            <a:path path="shape">
                              <a:fillToRect l="50000" t="50000" r="50000" b="50000"/>
                            </a:path>
                          </a:gradFill>
                          <a:ln w="38100">
                            <a:solidFill>
                              <a:srgbClr val="0000FF"/>
                            </a:solidFill>
                            <a:miter lim="800000"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3607" name="Rectangle 79"/>
                          <xdr:cNvSpPr>
                            <a:spLocks noChangeArrowheads="1"/>
                          </xdr:cNvSpPr>
                        </xdr:nvSpPr>
                        <xdr:spPr bwMode="auto">
                          <a:xfrm>
                            <a:off x="80" y="228"/>
                            <a:ext cx="102" cy="71"/>
                          </a:xfrm>
                          <a:prstGeom prst="rect">
                            <a:avLst/>
                          </a:prstGeom>
                          <a:gradFill rotWithShape="0">
                            <a:gsLst>
                              <a:gs pos="0">
                                <a:srgbClr val="FF0000"/>
                              </a:gs>
                              <a:gs pos="100000">
                                <a:srgbClr val="760000"/>
                              </a:gs>
                            </a:gsLst>
                            <a:path path="shape">
                              <a:fillToRect l="50000" t="50000" r="50000" b="50000"/>
                            </a:path>
                          </a:gradFill>
                          <a:ln w="38100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3608" name="Rectangle 80" descr="Vertical escura"/>
                          <xdr:cNvSpPr>
                            <a:spLocks noChangeArrowheads="1"/>
                          </xdr:cNvSpPr>
                        </xdr:nvSpPr>
                        <xdr:spPr bwMode="auto">
                          <a:xfrm>
                            <a:off x="131" y="120"/>
                            <a:ext cx="51" cy="179"/>
                          </a:xfrm>
                          <a:prstGeom prst="rect">
                            <a:avLst/>
                          </a:prstGeom>
                          <a:pattFill prst="dkVert">
                            <a:fgClr>
                              <a:srgbClr val="000000"/>
                            </a:fgClr>
                            <a:bgClr>
                              <a:srgbClr val="FFFFFF"/>
                            </a:bgClr>
                          </a:pattFill>
                          <a:ln w="38100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</xdr:sp>
                    </xdr:grpSp>
                    <xdr:grpSp>
                      <xdr:nvGrpSpPr>
                        <xdr:cNvPr id="3595" name="Group 81"/>
                        <xdr:cNvGrpSpPr>
                          <a:grpSpLocks/>
                        </xdr:cNvGrpSpPr>
                      </xdr:nvGrpSpPr>
                      <xdr:grpSpPr bwMode="auto">
                        <a:xfrm>
                          <a:off x="283" y="476"/>
                          <a:ext cx="233" cy="271"/>
                          <a:chOff x="283" y="476"/>
                          <a:chExt cx="233" cy="271"/>
                        </a:xfrm>
                      </xdr:grpSpPr>
                      <xdr:grpSp>
                        <xdr:nvGrpSpPr>
                          <xdr:cNvPr id="3596" name="Group 82"/>
                          <xdr:cNvGrpSpPr>
                            <a:grpSpLocks/>
                          </xdr:cNvGrpSpPr>
                        </xdr:nvGrpSpPr>
                        <xdr:grpSpPr bwMode="auto">
                          <a:xfrm>
                            <a:off x="337" y="524"/>
                            <a:ext cx="179" cy="74"/>
                            <a:chOff x="350" y="129"/>
                            <a:chExt cx="179" cy="74"/>
                          </a:xfrm>
                        </xdr:grpSpPr>
                        <xdr:sp macro="" textlink="">
                          <xdr:nvSpPr>
                            <xdr:cNvPr id="3604" name="Line 83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350" y="129"/>
                              <a:ext cx="179" cy="0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000000"/>
                              </a:solidFill>
                              <a:round/>
                              <a:headEnd/>
                              <a:tailEnd/>
                            </a:ln>
                          </xdr:spPr>
                        </xdr:sp>
                        <xdr:sp macro="" textlink="">
                          <xdr:nvSpPr>
                            <xdr:cNvPr id="3605" name="Line 84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350" y="203"/>
                              <a:ext cx="179" cy="0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000000"/>
                              </a:solidFill>
                              <a:round/>
                              <a:headEnd/>
                              <a:tailEnd/>
                            </a:ln>
                          </xdr:spPr>
                        </xdr:sp>
                      </xdr:grpSp>
                      <xdr:sp macro="" textlink="">
                        <xdr:nvSpPr>
                          <xdr:cNvPr id="3597" name="Line 85"/>
                          <xdr:cNvSpPr>
                            <a:spLocks noChangeShapeType="1"/>
                          </xdr:cNvSpPr>
                        </xdr:nvSpPr>
                        <xdr:spPr bwMode="auto">
                          <a:xfrm rot="5400000">
                            <a:off x="237" y="612"/>
                            <a:ext cx="269" cy="0"/>
                          </a:xfrm>
                          <a:prstGeom prst="line">
                            <a:avLst/>
                          </a:prstGeom>
                          <a:noFill/>
                          <a:ln w="952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3598" name="Line 86"/>
                          <xdr:cNvSpPr>
                            <a:spLocks noChangeShapeType="1"/>
                          </xdr:cNvSpPr>
                        </xdr:nvSpPr>
                        <xdr:spPr bwMode="auto">
                          <a:xfrm rot="5400000">
                            <a:off x="288" y="611"/>
                            <a:ext cx="269" cy="0"/>
                          </a:xfrm>
                          <a:prstGeom prst="line">
                            <a:avLst/>
                          </a:prstGeom>
                          <a:noFill/>
                          <a:ln w="952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3599" name="Line 87"/>
                          <xdr:cNvSpPr>
                            <a:spLocks noChangeShapeType="1"/>
                          </xdr:cNvSpPr>
                        </xdr:nvSpPr>
                        <xdr:spPr bwMode="auto">
                          <a:xfrm>
                            <a:off x="477" y="481"/>
                            <a:ext cx="0" cy="144"/>
                          </a:xfrm>
                          <a:prstGeom prst="line">
                            <a:avLst/>
                          </a:prstGeom>
                          <a:noFill/>
                          <a:ln w="952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3600" name="Line 88"/>
                          <xdr:cNvSpPr>
                            <a:spLocks noChangeShapeType="1"/>
                          </xdr:cNvSpPr>
                        </xdr:nvSpPr>
                        <xdr:spPr bwMode="auto">
                          <a:xfrm>
                            <a:off x="323" y="603"/>
                            <a:ext cx="0" cy="144"/>
                          </a:xfrm>
                          <a:prstGeom prst="line">
                            <a:avLst/>
                          </a:prstGeom>
                          <a:noFill/>
                          <a:ln w="952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:ln>
                        </xdr:spPr>
                      </xdr:sp>
                      <xdr:grpSp>
                        <xdr:nvGrpSpPr>
                          <xdr:cNvPr id="3601" name="Group 89"/>
                          <xdr:cNvGrpSpPr>
                            <a:grpSpLocks/>
                          </xdr:cNvGrpSpPr>
                        </xdr:nvGrpSpPr>
                        <xdr:grpSpPr bwMode="auto">
                          <a:xfrm>
                            <a:off x="283" y="631"/>
                            <a:ext cx="180" cy="75"/>
                            <a:chOff x="349" y="235"/>
                            <a:chExt cx="180" cy="75"/>
                          </a:xfrm>
                        </xdr:grpSpPr>
                        <xdr:sp macro="" textlink="">
                          <xdr:nvSpPr>
                            <xdr:cNvPr id="3602" name="Line 90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349" y="235"/>
                              <a:ext cx="179" cy="0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000000"/>
                              </a:solidFill>
                              <a:round/>
                              <a:headEnd/>
                              <a:tailEnd/>
                            </a:ln>
                          </xdr:spPr>
                        </xdr:sp>
                        <xdr:sp macro="" textlink="">
                          <xdr:nvSpPr>
                            <xdr:cNvPr id="3603" name="Line 91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350" y="310"/>
                              <a:ext cx="179" cy="0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000000"/>
                              </a:solidFill>
                              <a:round/>
                              <a:headEnd/>
                              <a:tailEnd/>
                            </a:ln>
                          </xdr:spPr>
                        </xdr:sp>
                      </xdr:grpSp>
                    </xdr:grpSp>
                  </xdr:grpSp>
                  <xdr:sp macro="" textlink="">
                    <xdr:nvSpPr>
                      <xdr:cNvPr id="3166" name="AutoShape 94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414" y="253"/>
                        <a:ext cx="82" cy="55"/>
                      </a:xfrm>
                      <a:prstGeom prst="chevron">
                        <a:avLst>
                          <a:gd name="adj" fmla="val 37273"/>
                        </a:avLst>
                      </a:prstGeom>
                      <a:solidFill>
                        <a:srgbClr val="FF0000"/>
                      </a:solidFill>
                      <a:ln w="57150">
                        <a:solidFill>
                          <a:srgbClr val="FF99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0" bIns="0" anchor="t" upright="1"/>
                      <a:lstStyle/>
                      <a:p>
                        <a:pPr algn="l" rtl="0">
                          <a:defRPr sz="1000"/>
                        </a:pPr>
                        <a:endParaRPr lang="pt-BR" sz="1000" b="0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  <a:p>
                        <a:pPr algn="l" rtl="0">
                          <a:defRPr sz="1000"/>
                        </a:pPr>
                        <a:r>
                          <a:rPr lang="pt-BR" sz="1000" b="1" i="0" strike="noStrike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CO</a:t>
                        </a:r>
                        <a:r>
                          <a:rPr lang="pt-BR" sz="1000" b="1" i="0" strike="noStrike">
                            <a:solidFill>
                              <a:srgbClr val="FFFFFF"/>
                            </a:solidFill>
                            <a:latin typeface="Arial"/>
                            <a:cs typeface="Arial"/>
                          </a:rPr>
                          <a:t>MENT</a:t>
                        </a:r>
                        <a:r>
                          <a:rPr lang="pt-BR" sz="1000" b="0" i="0" strike="noStrike">
                            <a:solidFill>
                              <a:srgbClr val="FFFFFF"/>
                            </a:solidFill>
                            <a:latin typeface="Arial"/>
                            <a:cs typeface="Arial"/>
                          </a:rPr>
                          <a:t>.</a:t>
                        </a:r>
                      </a:p>
                    </xdr:txBody>
                  </xdr:sp>
                  <xdr:grpSp>
                    <xdr:nvGrpSpPr>
                      <xdr:cNvPr id="3571" name="Group 147"/>
                      <xdr:cNvGrpSpPr>
                        <a:grpSpLocks/>
                      </xdr:cNvGrpSpPr>
                    </xdr:nvGrpSpPr>
                    <xdr:grpSpPr bwMode="auto">
                      <a:xfrm>
                        <a:off x="210" y="245"/>
                        <a:ext cx="309" cy="362"/>
                        <a:chOff x="210" y="245"/>
                        <a:chExt cx="309" cy="362"/>
                      </a:xfrm>
                    </xdr:grpSpPr>
                    <xdr:sp macro="" textlink="">
                      <xdr:nvSpPr>
                        <xdr:cNvPr id="3573" name="Rectangle 42"/>
                        <xdr:cNvSpPr>
                          <a:spLocks noChangeArrowheads="1"/>
                        </xdr:cNvSpPr>
                      </xdr:nvSpPr>
                      <xdr:spPr bwMode="auto">
                        <a:xfrm rot="16200000" flipH="1">
                          <a:off x="443" y="491"/>
                          <a:ext cx="41" cy="4"/>
                        </a:xfrm>
                        <a:prstGeom prst="rect">
                          <a:avLst/>
                        </a:prstGeom>
                        <a:solidFill>
                          <a:srgbClr val="3366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</xdr:sp>
                    <xdr:grpSp>
                      <xdr:nvGrpSpPr>
                        <xdr:cNvPr id="3574" name="Group 145"/>
                        <xdr:cNvGrpSpPr>
                          <a:grpSpLocks/>
                        </xdr:cNvGrpSpPr>
                      </xdr:nvGrpSpPr>
                      <xdr:grpSpPr bwMode="auto">
                        <a:xfrm>
                          <a:off x="333" y="538"/>
                          <a:ext cx="41" cy="24"/>
                          <a:chOff x="333" y="533"/>
                          <a:chExt cx="41" cy="24"/>
                        </a:xfrm>
                      </xdr:grpSpPr>
                      <xdr:sp macro="" textlink="">
                        <xdr:nvSpPr>
                          <xdr:cNvPr id="3592" name="Rectangle 50"/>
                          <xdr:cNvSpPr>
                            <a:spLocks noChangeArrowheads="1"/>
                          </xdr:cNvSpPr>
                        </xdr:nvSpPr>
                        <xdr:spPr bwMode="auto">
                          <a:xfrm>
                            <a:off x="346" y="533"/>
                            <a:ext cx="14" cy="24"/>
                          </a:xfrm>
                          <a:prstGeom prst="rect">
                            <a:avLst/>
                          </a:prstGeom>
                          <a:solidFill>
                            <a:srgbClr val="3366FF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3593" name="Rectangle 51"/>
                          <xdr:cNvSpPr>
                            <a:spLocks noChangeArrowheads="1"/>
                          </xdr:cNvSpPr>
                        </xdr:nvSpPr>
                        <xdr:spPr bwMode="auto">
                          <a:xfrm>
                            <a:off x="333" y="553"/>
                            <a:ext cx="41" cy="4"/>
                          </a:xfrm>
                          <a:prstGeom prst="rect">
                            <a:avLst/>
                          </a:prstGeom>
                          <a:solidFill>
                            <a:srgbClr val="3366FF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</xdr:sp>
                    </xdr:grpSp>
                    <xdr:sp macro="" textlink="">
                      <xdr:nvSpPr>
                        <xdr:cNvPr id="3575" name="Rectangle 53"/>
                        <xdr:cNvSpPr>
                          <a:spLocks noChangeArrowheads="1"/>
                        </xdr:cNvSpPr>
                      </xdr:nvSpPr>
                      <xdr:spPr bwMode="auto">
                        <a:xfrm rot="5400000">
                          <a:off x="245" y="360"/>
                          <a:ext cx="15" cy="24"/>
                        </a:xfrm>
                        <a:prstGeom prst="rect">
                          <a:avLst/>
                        </a:prstGeom>
                        <a:solidFill>
                          <a:srgbClr val="3366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3576" name="Rectangle 54"/>
                        <xdr:cNvSpPr>
                          <a:spLocks noChangeArrowheads="1"/>
                        </xdr:cNvSpPr>
                      </xdr:nvSpPr>
                      <xdr:spPr bwMode="auto">
                        <a:xfrm rot="5400000">
                          <a:off x="221" y="369"/>
                          <a:ext cx="42" cy="4"/>
                        </a:xfrm>
                        <a:prstGeom prst="rect">
                          <a:avLst/>
                        </a:prstGeom>
                        <a:solidFill>
                          <a:srgbClr val="3366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3577" name="Rectangle 56" descr="Quadriculado grande"/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339" y="285"/>
                          <a:ext cx="26" cy="18"/>
                        </a:xfrm>
                        <a:prstGeom prst="rect">
                          <a:avLst/>
                        </a:prstGeom>
                        <a:pattFill prst="lgCheck">
                          <a:fgClr>
                            <a:srgbClr val="3366FF"/>
                          </a:fgClr>
                          <a:bgClr>
                            <a:srgbClr val="FFFFFF"/>
                          </a:bgClr>
                        </a:patt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3578" name="Rectangle 57"/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347" y="304"/>
                          <a:ext cx="10" cy="20"/>
                        </a:xfrm>
                        <a:prstGeom prst="rect">
                          <a:avLst/>
                        </a:prstGeom>
                        <a:solidFill>
                          <a:srgbClr val="3366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</xdr:sp>
                    <xdr:grpSp>
                      <xdr:nvGrpSpPr>
                        <xdr:cNvPr id="3579" name="Group 146"/>
                        <xdr:cNvGrpSpPr>
                          <a:grpSpLocks/>
                        </xdr:cNvGrpSpPr>
                      </xdr:nvGrpSpPr>
                      <xdr:grpSpPr bwMode="auto">
                        <a:xfrm>
                          <a:off x="258" y="315"/>
                          <a:ext cx="209" cy="292"/>
                          <a:chOff x="258" y="315"/>
                          <a:chExt cx="209" cy="292"/>
                        </a:xfrm>
                      </xdr:grpSpPr>
                      <xdr:sp macro="" textlink="">
                        <xdr:nvSpPr>
                          <xdr:cNvPr id="3586" name="Oval 143"/>
                          <xdr:cNvSpPr>
                            <a:spLocks noChangeArrowheads="1"/>
                          </xdr:cNvSpPr>
                        </xdr:nvSpPr>
                        <xdr:spPr bwMode="auto">
                          <a:xfrm>
                            <a:off x="263" y="315"/>
                            <a:ext cx="180" cy="76"/>
                          </a:xfrm>
                          <a:prstGeom prst="ellipse">
                            <a:avLst/>
                          </a:prstGeom>
                          <a:gradFill rotWithShape="0">
                            <a:gsLst>
                              <a:gs pos="0">
                                <a:srgbClr val="00FFFF"/>
                              </a:gs>
                              <a:gs pos="100000">
                                <a:srgbClr val="3366FF"/>
                              </a:gs>
                            </a:gsLst>
                            <a:path path="shape">
                              <a:fillToRect l="50000" t="50000" r="50000" b="50000"/>
                            </a:path>
                          </a:gradFill>
                          <a:ln w="952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3587" name="Rectangle 41"/>
                          <xdr:cNvSpPr>
                            <a:spLocks noChangeArrowheads="1"/>
                          </xdr:cNvSpPr>
                        </xdr:nvSpPr>
                        <xdr:spPr bwMode="auto">
                          <a:xfrm rot="16200000" flipH="1">
                            <a:off x="448" y="482"/>
                            <a:ext cx="14" cy="24"/>
                          </a:xfrm>
                          <a:prstGeom prst="rect">
                            <a:avLst/>
                          </a:prstGeom>
                          <a:solidFill>
                            <a:srgbClr val="3366FF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3588" name="Rectangle 46"/>
                          <xdr:cNvSpPr>
                            <a:spLocks noChangeArrowheads="1"/>
                          </xdr:cNvSpPr>
                        </xdr:nvSpPr>
                        <xdr:spPr bwMode="auto">
                          <a:xfrm>
                            <a:off x="263" y="355"/>
                            <a:ext cx="180" cy="146"/>
                          </a:xfrm>
                          <a:prstGeom prst="rect">
                            <a:avLst/>
                          </a:prstGeom>
                          <a:gradFill rotWithShape="0">
                            <a:gsLst>
                              <a:gs pos="0">
                                <a:srgbClr val="3366FF"/>
                              </a:gs>
                              <a:gs pos="50000">
                                <a:srgbClr val="00CCFF"/>
                              </a:gs>
                              <a:gs pos="100000">
                                <a:srgbClr val="3366FF"/>
                              </a:gs>
                            </a:gsLst>
                            <a:lin ang="0" scaled="1"/>
                          </a:gra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3589" name="Rectangle 59"/>
                          <xdr:cNvSpPr>
                            <a:spLocks noChangeArrowheads="1"/>
                          </xdr:cNvSpPr>
                        </xdr:nvSpPr>
                        <xdr:spPr bwMode="auto">
                          <a:xfrm rot="-5400000">
                            <a:off x="448" y="357"/>
                            <a:ext cx="10" cy="17"/>
                          </a:xfrm>
                          <a:prstGeom prst="rect">
                            <a:avLst/>
                          </a:prstGeom>
                          <a:solidFill>
                            <a:srgbClr val="3366FF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3590" name="Rectangle 62"/>
                          <xdr:cNvSpPr>
                            <a:spLocks noChangeArrowheads="1"/>
                          </xdr:cNvSpPr>
                        </xdr:nvSpPr>
                        <xdr:spPr bwMode="auto">
                          <a:xfrm flipV="1">
                            <a:off x="401" y="324"/>
                            <a:ext cx="10" cy="17"/>
                          </a:xfrm>
                          <a:prstGeom prst="rect">
                            <a:avLst/>
                          </a:prstGeom>
                          <a:solidFill>
                            <a:srgbClr val="3366FF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3591" name="Rectangle 64"/>
                          <xdr:cNvSpPr>
                            <a:spLocks noChangeArrowheads="1"/>
                          </xdr:cNvSpPr>
                        </xdr:nvSpPr>
                        <xdr:spPr bwMode="auto">
                          <a:xfrm>
                            <a:off x="258" y="480"/>
                            <a:ext cx="16" cy="127"/>
                          </a:xfrm>
                          <a:prstGeom prst="rect">
                            <a:avLst/>
                          </a:prstGeom>
                          <a:gradFill rotWithShape="0">
                            <a:gsLst>
                              <a:gs pos="0">
                                <a:srgbClr val="3366FF"/>
                              </a:gs>
                              <a:gs pos="50000">
                                <a:srgbClr val="FFFFFF"/>
                              </a:gs>
                              <a:gs pos="100000">
                                <a:srgbClr val="3366FF"/>
                              </a:gs>
                            </a:gsLst>
                            <a:lin ang="0" scaled="1"/>
                          </a:gra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</xdr:sp>
                    </xdr:grpSp>
                    <xdr:sp macro="" textlink="">
                      <xdr:nvSpPr>
                        <xdr:cNvPr id="3167" name="Oval 95"/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475" y="476"/>
                          <a:ext cx="44" cy="35"/>
                        </a:xfrm>
                        <a:prstGeom prst="ellipse">
                          <a:avLst/>
                        </a:prstGeom>
                        <a:solidFill>
                          <a:srgbClr val="3366FF"/>
                        </a:solidFill>
                        <a:ln w="57150" cmpd="thinThick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0" anchor="t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pt-BR" sz="1000" b="0" i="0" strike="noStrike">
                              <a:solidFill>
                                <a:srgbClr val="FFFFFF"/>
                              </a:solidFill>
                              <a:latin typeface="Arial"/>
                              <a:cs typeface="Arial"/>
                            </a:rPr>
                            <a:t>A</a:t>
                          </a:r>
                        </a:p>
                      </xdr:txBody>
                    </xdr:sp>
                    <xdr:sp macro="" textlink="">
                      <xdr:nvSpPr>
                        <xdr:cNvPr id="3168" name="Oval 96"/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332" y="565"/>
                          <a:ext cx="44" cy="36"/>
                        </a:xfrm>
                        <a:prstGeom prst="ellipse">
                          <a:avLst/>
                        </a:prstGeom>
                        <a:solidFill>
                          <a:srgbClr val="3366FF"/>
                        </a:solidFill>
                        <a:ln w="57150" cmpd="thinThick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0" anchor="t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pt-BR" sz="1000" b="0" i="0" strike="noStrike">
                              <a:solidFill>
                                <a:srgbClr val="FFFFFF"/>
                              </a:solidFill>
                              <a:latin typeface="Arial"/>
                              <a:cs typeface="Arial"/>
                            </a:rPr>
                            <a:t>D</a:t>
                          </a:r>
                        </a:p>
                      </xdr:txBody>
                    </xdr:sp>
                    <xdr:sp macro="" textlink="">
                      <xdr:nvSpPr>
                        <xdr:cNvPr id="3169" name="Oval 97"/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212" y="400"/>
                          <a:ext cx="45" cy="35"/>
                        </a:xfrm>
                        <a:prstGeom prst="ellipse">
                          <a:avLst/>
                        </a:prstGeom>
                        <a:solidFill>
                          <a:srgbClr val="3366FF"/>
                        </a:solidFill>
                        <a:ln w="57150" cmpd="thinThick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0" anchor="t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pt-BR" sz="1000" b="0" i="0" strike="noStrike">
                              <a:solidFill>
                                <a:srgbClr val="FFFFFF"/>
                              </a:solidFill>
                              <a:latin typeface="Arial"/>
                              <a:cs typeface="Arial"/>
                            </a:rPr>
                            <a:t>B</a:t>
                          </a:r>
                        </a:p>
                      </xdr:txBody>
                    </xdr:sp>
                    <xdr:sp macro="" textlink="">
                      <xdr:nvSpPr>
                        <xdr:cNvPr id="3170" name="Oval 98"/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469" y="345"/>
                          <a:ext cx="44" cy="36"/>
                        </a:xfrm>
                        <a:prstGeom prst="ellipse">
                          <a:avLst/>
                        </a:prstGeom>
                        <a:solidFill>
                          <a:srgbClr val="3366FF"/>
                        </a:solidFill>
                        <a:ln w="57150" cmpd="thinThick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0" anchor="t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pt-BR" sz="1000" b="0" i="0" strike="noStrike">
                              <a:solidFill>
                                <a:srgbClr val="FFFFFF"/>
                              </a:solidFill>
                              <a:latin typeface="Arial"/>
                              <a:cs typeface="Arial"/>
                            </a:rPr>
                            <a:t>E</a:t>
                          </a:r>
                        </a:p>
                      </xdr:txBody>
                    </xdr:sp>
                    <xdr:sp macro="" textlink="">
                      <xdr:nvSpPr>
                        <xdr:cNvPr id="3171" name="Oval 99"/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331" y="245"/>
                          <a:ext cx="44" cy="35"/>
                        </a:xfrm>
                        <a:prstGeom prst="ellipse">
                          <a:avLst/>
                        </a:prstGeom>
                        <a:solidFill>
                          <a:srgbClr val="3366FF"/>
                        </a:solidFill>
                        <a:ln w="57150" cmpd="thinThick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0" anchor="t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pt-BR" sz="1000" b="0" i="0" strike="noStrike">
                              <a:solidFill>
                                <a:srgbClr val="FFFFFF"/>
                              </a:solidFill>
                              <a:latin typeface="Arial"/>
                              <a:cs typeface="Arial"/>
                            </a:rPr>
                            <a:t>C</a:t>
                          </a:r>
                        </a:p>
                      </xdr:txBody>
                    </xdr:sp>
                    <xdr:sp macro="" textlink="">
                      <xdr:nvSpPr>
                        <xdr:cNvPr id="3172" name="Oval 100"/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370" y="342"/>
                          <a:ext cx="44" cy="36"/>
                        </a:xfrm>
                        <a:prstGeom prst="ellipse">
                          <a:avLst/>
                        </a:prstGeom>
                        <a:solidFill>
                          <a:srgbClr val="3366FF"/>
                        </a:solidFill>
                        <a:ln w="57150" cmpd="thinThick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0" anchor="t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pt-BR" sz="1000" b="0" i="0" strike="noStrike">
                              <a:solidFill>
                                <a:srgbClr val="FFFFFF"/>
                              </a:solidFill>
                              <a:latin typeface="Arial"/>
                              <a:cs typeface="Arial"/>
                            </a:rPr>
                            <a:t>F</a:t>
                          </a:r>
                        </a:p>
                      </xdr:txBody>
                    </xdr:sp>
                  </xdr:grpSp>
                  <xdr:sp macro="" textlink="">
                    <xdr:nvSpPr>
                      <xdr:cNvPr id="3179" name="AutoShape 107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23" y="647"/>
                        <a:ext cx="82" cy="55"/>
                      </a:xfrm>
                      <a:prstGeom prst="chevron">
                        <a:avLst>
                          <a:gd name="adj" fmla="val 37273"/>
                        </a:avLst>
                      </a:prstGeom>
                      <a:solidFill>
                        <a:srgbClr val="FF0000"/>
                      </a:solidFill>
                      <a:ln w="57150">
                        <a:solidFill>
                          <a:srgbClr val="FF99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0" bIns="0" anchor="t" upright="1"/>
                      <a:lstStyle/>
                      <a:p>
                        <a:pPr algn="l" rtl="0">
                          <a:defRPr sz="1000"/>
                        </a:pPr>
                        <a:endParaRPr lang="pt-BR" sz="1000" b="0" i="0" strike="noStrike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  <a:p>
                        <a:pPr algn="l" rtl="0">
                          <a:defRPr sz="1000"/>
                        </a:pPr>
                        <a:r>
                          <a:rPr lang="pt-BR" sz="1000" b="1" i="0" strike="noStrike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CO</a:t>
                        </a:r>
                        <a:r>
                          <a:rPr lang="pt-BR" sz="1000" b="1" i="0" strike="noStrike">
                            <a:solidFill>
                              <a:srgbClr val="FFFFFF"/>
                            </a:solidFill>
                            <a:latin typeface="Arial"/>
                            <a:cs typeface="Arial"/>
                          </a:rPr>
                          <a:t>MENT</a:t>
                        </a:r>
                        <a:r>
                          <a:rPr lang="pt-BR" sz="1000" b="0" i="0" strike="noStrike">
                            <a:solidFill>
                              <a:srgbClr val="FFFFFF"/>
                            </a:solidFill>
                            <a:latin typeface="Arial"/>
                            <a:cs typeface="Arial"/>
                          </a:rPr>
                          <a:t>.</a:t>
                        </a:r>
                      </a:p>
                    </xdr:txBody>
                  </xdr:sp>
                </xdr:grpSp>
                <xdr:sp macro="" textlink="">
                  <xdr:nvSpPr>
                    <xdr:cNvPr id="3563" name="Line 128"/>
                    <xdr:cNvSpPr>
                      <a:spLocks noChangeShapeType="1"/>
                    </xdr:cNvSpPr>
                  </xdr:nvSpPr>
                  <xdr:spPr bwMode="auto">
                    <a:xfrm>
                      <a:off x="430" y="344"/>
                      <a:ext cx="134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3564" name="Line 129"/>
                    <xdr:cNvSpPr>
                      <a:spLocks noChangeShapeType="1"/>
                    </xdr:cNvSpPr>
                  </xdr:nvSpPr>
                  <xdr:spPr bwMode="auto">
                    <a:xfrm>
                      <a:off x="566" y="343"/>
                      <a:ext cx="0" cy="16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/>
                      <a:tailEnd type="triangle" w="med" len="med"/>
                    </a:ln>
                  </xdr:spPr>
                </xdr:sp>
                <xdr:sp macro="" textlink="">
                  <xdr:nvSpPr>
                    <xdr:cNvPr id="3565" name="Line 131"/>
                    <xdr:cNvSpPr>
                      <a:spLocks noChangeShapeType="1"/>
                    </xdr:cNvSpPr>
                  </xdr:nvSpPr>
                  <xdr:spPr bwMode="auto">
                    <a:xfrm>
                      <a:off x="410" y="517"/>
                      <a:ext cx="146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3566" name="Line 132"/>
                    <xdr:cNvSpPr>
                      <a:spLocks noChangeShapeType="1"/>
                    </xdr:cNvSpPr>
                  </xdr:nvSpPr>
                  <xdr:spPr bwMode="auto">
                    <a:xfrm flipV="1">
                      <a:off x="554" y="457"/>
                      <a:ext cx="0" cy="59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3567" name="Line 133"/>
                    <xdr:cNvSpPr>
                      <a:spLocks noChangeShapeType="1"/>
                    </xdr:cNvSpPr>
                  </xdr:nvSpPr>
                  <xdr:spPr bwMode="auto">
                    <a:xfrm>
                      <a:off x="555" y="459"/>
                      <a:ext cx="21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/>
                      <a:tailEnd type="triangle" w="med" len="med"/>
                    </a:ln>
                  </xdr:spPr>
                </xdr:sp>
              </xdr:grpSp>
            </xdr:grpSp>
          </xdr:grpSp>
          <xdr:sp macro="" textlink="">
            <xdr:nvSpPr>
              <xdr:cNvPr id="3557" name="Rectangle 63"/>
              <xdr:cNvSpPr>
                <a:spLocks noChangeArrowheads="1"/>
              </xdr:cNvSpPr>
            </xdr:nvSpPr>
            <xdr:spPr bwMode="auto">
              <a:xfrm flipV="1">
                <a:off x="392" y="324"/>
                <a:ext cx="29" cy="3"/>
              </a:xfrm>
              <a:prstGeom prst="rect">
                <a:avLst/>
              </a:prstGeom>
              <a:solidFill>
                <a:srgbClr val="3366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5</xdr:col>
      <xdr:colOff>95250</xdr:colOff>
      <xdr:row>23</xdr:row>
      <xdr:rowOff>95250</xdr:rowOff>
    </xdr:from>
    <xdr:to>
      <xdr:col>5</xdr:col>
      <xdr:colOff>514350</xdr:colOff>
      <xdr:row>25</xdr:row>
      <xdr:rowOff>161925</xdr:rowOff>
    </xdr:to>
    <xdr:sp macro="" textlink="">
      <xdr:nvSpPr>
        <xdr:cNvPr id="3549" name="Oval 16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3143250" y="3895725"/>
          <a:ext cx="419100" cy="419100"/>
        </a:xfrm>
        <a:prstGeom prst="ellipse">
          <a:avLst/>
        </a:prstGeom>
        <a:gradFill rotWithShape="1">
          <a:gsLst>
            <a:gs pos="0">
              <a:srgbClr val="FF8200"/>
            </a:gs>
            <a:gs pos="10001">
              <a:srgbClr val="FF0000"/>
            </a:gs>
            <a:gs pos="35001">
              <a:srgbClr val="BA0066"/>
            </a:gs>
            <a:gs pos="70000">
              <a:srgbClr val="66008F"/>
            </a:gs>
            <a:gs pos="100000">
              <a:srgbClr val="000082"/>
            </a:gs>
          </a:gsLst>
          <a:path path="shape">
            <a:fillToRect l="50000" t="50000" r="50000" b="50000"/>
          </a:path>
        </a:gradFill>
        <a:ln w="76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228600</xdr:colOff>
      <xdr:row>2</xdr:row>
      <xdr:rowOff>9525</xdr:rowOff>
    </xdr:from>
    <xdr:to>
      <xdr:col>11</xdr:col>
      <xdr:colOff>95250</xdr:colOff>
      <xdr:row>5</xdr:row>
      <xdr:rowOff>0</xdr:rowOff>
    </xdr:to>
    <xdr:sp macro="" textlink="">
      <xdr:nvSpPr>
        <xdr:cNvPr id="3550" name="Oval 163" descr="TQ3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6448425" y="333375"/>
          <a:ext cx="476250" cy="476250"/>
        </a:xfrm>
        <a:prstGeom prst="ellipse">
          <a:avLst/>
        </a:prstGeom>
        <a:blipFill dpi="0" rotWithShape="1">
          <a:blip xmlns:r="http://schemas.openxmlformats.org/officeDocument/2006/relationships" r:embed="rId4" cstate="print"/>
          <a:srcRect/>
          <a:stretch>
            <a:fillRect/>
          </a:stretch>
        </a:blipFill>
        <a:ln w="571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14</xdr:row>
      <xdr:rowOff>142875</xdr:rowOff>
    </xdr:from>
    <xdr:to>
      <xdr:col>3</xdr:col>
      <xdr:colOff>581025</xdr:colOff>
      <xdr:row>27</xdr:row>
      <xdr:rowOff>123825</xdr:rowOff>
    </xdr:to>
    <xdr:grpSp>
      <xdr:nvGrpSpPr>
        <xdr:cNvPr id="4715" name="Group 1"/>
        <xdr:cNvGrpSpPr>
          <a:grpSpLocks/>
        </xdr:cNvGrpSpPr>
      </xdr:nvGrpSpPr>
      <xdr:grpSpPr bwMode="auto">
        <a:xfrm>
          <a:off x="476250" y="2409825"/>
          <a:ext cx="2124075" cy="2085975"/>
          <a:chOff x="50" y="4601"/>
          <a:chExt cx="226" cy="219"/>
        </a:xfrm>
      </xdr:grpSpPr>
      <xdr:grpSp>
        <xdr:nvGrpSpPr>
          <xdr:cNvPr id="4848" name="Group 2"/>
          <xdr:cNvGrpSpPr>
            <a:grpSpLocks/>
          </xdr:cNvGrpSpPr>
        </xdr:nvGrpSpPr>
        <xdr:grpSpPr bwMode="auto">
          <a:xfrm>
            <a:off x="50" y="4601"/>
            <a:ext cx="226" cy="145"/>
            <a:chOff x="65" y="4601"/>
            <a:chExt cx="226" cy="145"/>
          </a:xfrm>
        </xdr:grpSpPr>
        <xdr:sp macro="" textlink="">
          <xdr:nvSpPr>
            <xdr:cNvPr id="4852" name="AutoShape 3"/>
            <xdr:cNvSpPr>
              <a:spLocks noChangeArrowheads="1"/>
            </xdr:cNvSpPr>
          </xdr:nvSpPr>
          <xdr:spPr bwMode="auto">
            <a:xfrm flipV="1">
              <a:off x="114" y="4678"/>
              <a:ext cx="177" cy="68"/>
            </a:xfrm>
            <a:custGeom>
              <a:avLst/>
              <a:gdLst>
                <a:gd name="T0" fmla="*/ 1 w 21600"/>
                <a:gd name="T1" fmla="*/ 0 h 21600"/>
                <a:gd name="T2" fmla="*/ 1 w 21600"/>
                <a:gd name="T3" fmla="*/ 0 h 21600"/>
                <a:gd name="T4" fmla="*/ 0 w 21600"/>
                <a:gd name="T5" fmla="*/ 0 h 21600"/>
                <a:gd name="T6" fmla="*/ 1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4515 w 21600"/>
                <a:gd name="T13" fmla="*/ 4447 h 21600"/>
                <a:gd name="T14" fmla="*/ 17085 w 21600"/>
                <a:gd name="T15" fmla="*/ 17153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close/>
                </a:path>
              </a:pathLst>
            </a:custGeom>
            <a:gradFill rotWithShape="0">
              <a:gsLst>
                <a:gs pos="0">
                  <a:srgbClr val="99CCFF"/>
                </a:gs>
                <a:gs pos="50000">
                  <a:srgbClr val="00FFFF"/>
                </a:gs>
                <a:gs pos="100000">
                  <a:srgbClr val="99CCFF"/>
                </a:gs>
              </a:gsLst>
              <a:lin ang="0" scaled="1"/>
            </a:gra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853" name="Line 4"/>
            <xdr:cNvSpPr>
              <a:spLocks noChangeShapeType="1"/>
            </xdr:cNvSpPr>
          </xdr:nvSpPr>
          <xdr:spPr bwMode="auto">
            <a:xfrm flipV="1">
              <a:off x="158" y="4602"/>
              <a:ext cx="46" cy="7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854" name="Line 5"/>
            <xdr:cNvSpPr>
              <a:spLocks noChangeShapeType="1"/>
            </xdr:cNvSpPr>
          </xdr:nvSpPr>
          <xdr:spPr bwMode="auto">
            <a:xfrm flipH="1" flipV="1">
              <a:off x="201" y="4601"/>
              <a:ext cx="44" cy="7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855" name="Line 6"/>
            <xdr:cNvSpPr>
              <a:spLocks noChangeShapeType="1"/>
            </xdr:cNvSpPr>
          </xdr:nvSpPr>
          <xdr:spPr bwMode="auto">
            <a:xfrm flipH="1">
              <a:off x="69" y="4604"/>
              <a:ext cx="134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856" name="Line 7"/>
            <xdr:cNvSpPr>
              <a:spLocks noChangeShapeType="1"/>
            </xdr:cNvSpPr>
          </xdr:nvSpPr>
          <xdr:spPr bwMode="auto">
            <a:xfrm flipH="1">
              <a:off x="65" y="4746"/>
              <a:ext cx="4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857" name="Line 8"/>
            <xdr:cNvSpPr>
              <a:spLocks noChangeShapeType="1"/>
            </xdr:cNvSpPr>
          </xdr:nvSpPr>
          <xdr:spPr bwMode="auto">
            <a:xfrm>
              <a:off x="74" y="4604"/>
              <a:ext cx="0" cy="14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triangle" w="med" len="med"/>
              <a:tailEnd type="triangle" w="med" len="med"/>
            </a:ln>
          </xdr:spPr>
        </xdr:sp>
        <xdr:sp macro="" textlink="">
          <xdr:nvSpPr>
            <xdr:cNvPr id="4858" name="Line 9"/>
            <xdr:cNvSpPr>
              <a:spLocks noChangeShapeType="1"/>
            </xdr:cNvSpPr>
          </xdr:nvSpPr>
          <xdr:spPr bwMode="auto">
            <a:xfrm flipV="1">
              <a:off x="159" y="4638"/>
              <a:ext cx="0" cy="4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859" name="Line 10"/>
            <xdr:cNvSpPr>
              <a:spLocks noChangeShapeType="1"/>
            </xdr:cNvSpPr>
          </xdr:nvSpPr>
          <xdr:spPr bwMode="auto">
            <a:xfrm flipV="1">
              <a:off x="248" y="4637"/>
              <a:ext cx="0" cy="4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860" name="Line 11"/>
            <xdr:cNvSpPr>
              <a:spLocks noChangeShapeType="1"/>
            </xdr:cNvSpPr>
          </xdr:nvSpPr>
          <xdr:spPr bwMode="auto">
            <a:xfrm>
              <a:off x="159" y="4645"/>
              <a:ext cx="8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triangle" w="med" len="med"/>
              <a:tailEnd type="triangle" w="med" len="med"/>
            </a:ln>
          </xdr:spPr>
        </xdr:sp>
      </xdr:grpSp>
      <xdr:sp macro="" textlink="">
        <xdr:nvSpPr>
          <xdr:cNvPr id="4849" name="Line 12"/>
          <xdr:cNvSpPr>
            <a:spLocks noChangeShapeType="1"/>
          </xdr:cNvSpPr>
        </xdr:nvSpPr>
        <xdr:spPr bwMode="auto">
          <a:xfrm>
            <a:off x="99" y="4746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850" name="Line 13"/>
          <xdr:cNvSpPr>
            <a:spLocks noChangeShapeType="1"/>
          </xdr:cNvSpPr>
        </xdr:nvSpPr>
        <xdr:spPr bwMode="auto">
          <a:xfrm>
            <a:off x="275" y="4746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851" name="Line 14"/>
          <xdr:cNvSpPr>
            <a:spLocks noChangeShapeType="1"/>
          </xdr:cNvSpPr>
        </xdr:nvSpPr>
        <xdr:spPr bwMode="auto">
          <a:xfrm>
            <a:off x="99" y="4808"/>
            <a:ext cx="17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</xdr:grpSp>
    <xdr:clientData/>
  </xdr:twoCellAnchor>
  <xdr:twoCellAnchor>
    <xdr:from>
      <xdr:col>3</xdr:col>
      <xdr:colOff>152400</xdr:colOff>
      <xdr:row>19</xdr:row>
      <xdr:rowOff>66675</xdr:rowOff>
    </xdr:from>
    <xdr:to>
      <xdr:col>4</xdr:col>
      <xdr:colOff>571500</xdr:colOff>
      <xdr:row>19</xdr:row>
      <xdr:rowOff>66675</xdr:rowOff>
    </xdr:to>
    <xdr:sp macro="" textlink="">
      <xdr:nvSpPr>
        <xdr:cNvPr id="4716" name="Line 15"/>
        <xdr:cNvSpPr>
          <a:spLocks noChangeShapeType="1"/>
        </xdr:cNvSpPr>
      </xdr:nvSpPr>
      <xdr:spPr bwMode="auto">
        <a:xfrm>
          <a:off x="2171700" y="31432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581025</xdr:colOff>
      <xdr:row>23</xdr:row>
      <xdr:rowOff>57150</xdr:rowOff>
    </xdr:from>
    <xdr:to>
      <xdr:col>5</xdr:col>
      <xdr:colOff>9525</xdr:colOff>
      <xdr:row>23</xdr:row>
      <xdr:rowOff>57150</xdr:rowOff>
    </xdr:to>
    <xdr:sp macro="" textlink="">
      <xdr:nvSpPr>
        <xdr:cNvPr id="4717" name="Line 16"/>
        <xdr:cNvSpPr>
          <a:spLocks noChangeShapeType="1"/>
        </xdr:cNvSpPr>
      </xdr:nvSpPr>
      <xdr:spPr bwMode="auto">
        <a:xfrm>
          <a:off x="2600325" y="378142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19</xdr:row>
      <xdr:rowOff>66675</xdr:rowOff>
    </xdr:from>
    <xdr:to>
      <xdr:col>4</xdr:col>
      <xdr:colOff>485775</xdr:colOff>
      <xdr:row>23</xdr:row>
      <xdr:rowOff>57150</xdr:rowOff>
    </xdr:to>
    <xdr:sp macro="" textlink="">
      <xdr:nvSpPr>
        <xdr:cNvPr id="4718" name="Line 17"/>
        <xdr:cNvSpPr>
          <a:spLocks noChangeShapeType="1"/>
        </xdr:cNvSpPr>
      </xdr:nvSpPr>
      <xdr:spPr bwMode="auto">
        <a:xfrm>
          <a:off x="3114675" y="3143250"/>
          <a:ext cx="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342900</xdr:colOff>
      <xdr:row>15</xdr:row>
      <xdr:rowOff>38100</xdr:rowOff>
    </xdr:from>
    <xdr:to>
      <xdr:col>8</xdr:col>
      <xdr:colOff>333375</xdr:colOff>
      <xdr:row>26</xdr:row>
      <xdr:rowOff>114300</xdr:rowOff>
    </xdr:to>
    <xdr:grpSp>
      <xdr:nvGrpSpPr>
        <xdr:cNvPr id="4719" name="Group 18"/>
        <xdr:cNvGrpSpPr>
          <a:grpSpLocks/>
        </xdr:cNvGrpSpPr>
      </xdr:nvGrpSpPr>
      <xdr:grpSpPr bwMode="auto">
        <a:xfrm>
          <a:off x="3581400" y="2466975"/>
          <a:ext cx="2038350" cy="1857375"/>
          <a:chOff x="381" y="4613"/>
          <a:chExt cx="191" cy="195"/>
        </a:xfrm>
      </xdr:grpSpPr>
      <xdr:sp macro="" textlink="">
        <xdr:nvSpPr>
          <xdr:cNvPr id="4844" name="Oval 19"/>
          <xdr:cNvSpPr>
            <a:spLocks noChangeArrowheads="1"/>
          </xdr:cNvSpPr>
        </xdr:nvSpPr>
        <xdr:spPr bwMode="auto">
          <a:xfrm>
            <a:off x="381" y="4613"/>
            <a:ext cx="191" cy="190"/>
          </a:xfrm>
          <a:prstGeom prst="ellipse">
            <a:avLst/>
          </a:prstGeom>
          <a:solidFill>
            <a:srgbClr val="00CC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845" name="AutoShape 20"/>
          <xdr:cNvSpPr>
            <a:spLocks noChangeArrowheads="1"/>
          </xdr:cNvSpPr>
        </xdr:nvSpPr>
        <xdr:spPr bwMode="auto">
          <a:xfrm>
            <a:off x="434" y="4699"/>
            <a:ext cx="97" cy="109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846" name="Line 21"/>
          <xdr:cNvSpPr>
            <a:spLocks noChangeShapeType="1"/>
          </xdr:cNvSpPr>
        </xdr:nvSpPr>
        <xdr:spPr bwMode="auto">
          <a:xfrm flipV="1">
            <a:off x="483" y="4636"/>
            <a:ext cx="56" cy="6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oval" w="med" len="med"/>
            <a:tailEnd type="triangle" w="med" len="med"/>
          </a:ln>
        </xdr:spPr>
      </xdr:sp>
      <xdr:sp macro="" textlink="">
        <xdr:nvSpPr>
          <xdr:cNvPr id="4118" name="Rectangle 22"/>
          <xdr:cNvSpPr>
            <a:spLocks noChangeArrowheads="1"/>
          </xdr:cNvSpPr>
        </xdr:nvSpPr>
        <xdr:spPr bwMode="auto">
          <a:xfrm>
            <a:off x="412" y="4664"/>
            <a:ext cx="60" cy="32"/>
          </a:xfrm>
          <a:prstGeom prst="rect">
            <a:avLst/>
          </a:prstGeom>
          <a:solidFill>
            <a:srgbClr val="00CCFF"/>
          </a:solidFill>
          <a:ln w="9525">
            <a:solidFill>
              <a:srgbClr val="FFFF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BR" sz="10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pt-BR" sz="1000" b="1" i="0" strike="noStrike">
                <a:solidFill>
                  <a:srgbClr val="000000"/>
                </a:solidFill>
                <a:latin typeface="Arial"/>
                <a:cs typeface="Arial"/>
              </a:rPr>
              <a:t>&gt; 180º</a:t>
            </a:r>
          </a:p>
        </xdr:txBody>
      </xdr:sp>
    </xdr:grpSp>
    <xdr:clientData/>
  </xdr:twoCellAnchor>
  <xdr:twoCellAnchor>
    <xdr:from>
      <xdr:col>6</xdr:col>
      <xdr:colOff>495300</xdr:colOff>
      <xdr:row>23</xdr:row>
      <xdr:rowOff>19050</xdr:rowOff>
    </xdr:from>
    <xdr:to>
      <xdr:col>7</xdr:col>
      <xdr:colOff>266700</xdr:colOff>
      <xdr:row>27</xdr:row>
      <xdr:rowOff>0</xdr:rowOff>
    </xdr:to>
    <xdr:sp macro="" textlink="">
      <xdr:nvSpPr>
        <xdr:cNvPr id="4720" name="AutoShape 29"/>
        <xdr:cNvSpPr>
          <a:spLocks noChangeArrowheads="1"/>
        </xdr:cNvSpPr>
      </xdr:nvSpPr>
      <xdr:spPr bwMode="auto">
        <a:xfrm>
          <a:off x="4343400" y="3743325"/>
          <a:ext cx="381000" cy="628650"/>
        </a:xfrm>
        <a:prstGeom prst="upArrow">
          <a:avLst>
            <a:gd name="adj1" fmla="val 50000"/>
            <a:gd name="adj2" fmla="val 41250"/>
          </a:avLst>
        </a:prstGeom>
        <a:solidFill>
          <a:srgbClr val="CCFFFF"/>
        </a:solidFill>
        <a:ln w="9525">
          <a:solidFill>
            <a:srgbClr val="FFCC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142875</xdr:colOff>
      <xdr:row>25</xdr:row>
      <xdr:rowOff>123825</xdr:rowOff>
    </xdr:from>
    <xdr:to>
      <xdr:col>9</xdr:col>
      <xdr:colOff>523875</xdr:colOff>
      <xdr:row>28</xdr:row>
      <xdr:rowOff>152400</xdr:rowOff>
    </xdr:to>
    <xdr:sp macro="" textlink="">
      <xdr:nvSpPr>
        <xdr:cNvPr id="4721" name="AutoShape 30"/>
        <xdr:cNvSpPr>
          <a:spLocks noChangeArrowheads="1"/>
        </xdr:cNvSpPr>
      </xdr:nvSpPr>
      <xdr:spPr bwMode="auto">
        <a:xfrm>
          <a:off x="6038850" y="4171950"/>
          <a:ext cx="381000" cy="514350"/>
        </a:xfrm>
        <a:prstGeom prst="upArrow">
          <a:avLst>
            <a:gd name="adj1" fmla="val 50000"/>
            <a:gd name="adj2" fmla="val 33750"/>
          </a:avLst>
        </a:prstGeom>
        <a:solidFill>
          <a:srgbClr val="CCFFFF"/>
        </a:solidFill>
        <a:ln w="9525">
          <a:solidFill>
            <a:srgbClr val="FFCC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58</xdr:row>
      <xdr:rowOff>95250</xdr:rowOff>
    </xdr:from>
    <xdr:to>
      <xdr:col>8</xdr:col>
      <xdr:colOff>581025</xdr:colOff>
      <xdr:row>71</xdr:row>
      <xdr:rowOff>38100</xdr:rowOff>
    </xdr:to>
    <xdr:grpSp>
      <xdr:nvGrpSpPr>
        <xdr:cNvPr id="4722" name="Group 31"/>
        <xdr:cNvGrpSpPr>
          <a:grpSpLocks/>
        </xdr:cNvGrpSpPr>
      </xdr:nvGrpSpPr>
      <xdr:grpSpPr bwMode="auto">
        <a:xfrm>
          <a:off x="1314450" y="9658350"/>
          <a:ext cx="4552950" cy="2076450"/>
          <a:chOff x="138" y="5351"/>
          <a:chExt cx="458" cy="216"/>
        </a:xfrm>
      </xdr:grpSpPr>
      <xdr:grpSp>
        <xdr:nvGrpSpPr>
          <xdr:cNvPr id="4824" name="Group 32"/>
          <xdr:cNvGrpSpPr>
            <a:grpSpLocks/>
          </xdr:cNvGrpSpPr>
        </xdr:nvGrpSpPr>
        <xdr:grpSpPr bwMode="auto">
          <a:xfrm>
            <a:off x="138" y="5351"/>
            <a:ext cx="458" cy="216"/>
            <a:chOff x="138" y="5351"/>
            <a:chExt cx="458" cy="216"/>
          </a:xfrm>
        </xdr:grpSpPr>
        <xdr:grpSp>
          <xdr:nvGrpSpPr>
            <xdr:cNvPr id="4827" name="Group 33"/>
            <xdr:cNvGrpSpPr>
              <a:grpSpLocks/>
            </xdr:cNvGrpSpPr>
          </xdr:nvGrpSpPr>
          <xdr:grpSpPr bwMode="auto">
            <a:xfrm>
              <a:off x="138" y="5351"/>
              <a:ext cx="347" cy="175"/>
              <a:chOff x="154" y="5360"/>
              <a:chExt cx="347" cy="175"/>
            </a:xfrm>
          </xdr:grpSpPr>
          <xdr:grpSp>
            <xdr:nvGrpSpPr>
              <xdr:cNvPr id="4831" name="Group 34"/>
              <xdr:cNvGrpSpPr>
                <a:grpSpLocks/>
              </xdr:cNvGrpSpPr>
            </xdr:nvGrpSpPr>
            <xdr:grpSpPr bwMode="auto">
              <a:xfrm>
                <a:off x="190" y="5360"/>
                <a:ext cx="311" cy="140"/>
                <a:chOff x="225" y="5342"/>
                <a:chExt cx="311" cy="140"/>
              </a:xfrm>
            </xdr:grpSpPr>
            <xdr:grpSp>
              <xdr:nvGrpSpPr>
                <xdr:cNvPr id="4837" name="Group 35"/>
                <xdr:cNvGrpSpPr>
                  <a:grpSpLocks/>
                </xdr:cNvGrpSpPr>
              </xdr:nvGrpSpPr>
              <xdr:grpSpPr bwMode="auto">
                <a:xfrm>
                  <a:off x="225" y="5342"/>
                  <a:ext cx="311" cy="140"/>
                  <a:chOff x="225" y="5342"/>
                  <a:chExt cx="311" cy="140"/>
                </a:xfrm>
              </xdr:grpSpPr>
              <xdr:grpSp>
                <xdr:nvGrpSpPr>
                  <xdr:cNvPr id="4839" name="Group 36"/>
                  <xdr:cNvGrpSpPr>
                    <a:grpSpLocks/>
                  </xdr:cNvGrpSpPr>
                </xdr:nvGrpSpPr>
                <xdr:grpSpPr bwMode="auto">
                  <a:xfrm>
                    <a:off x="225" y="5342"/>
                    <a:ext cx="214" cy="140"/>
                    <a:chOff x="225" y="5342"/>
                    <a:chExt cx="214" cy="140"/>
                  </a:xfrm>
                </xdr:grpSpPr>
                <xdr:sp macro="" textlink="">
                  <xdr:nvSpPr>
                    <xdr:cNvPr id="4842" name="AutoShape 37"/>
                    <xdr:cNvSpPr>
                      <a:spLocks noChangeArrowheads="1"/>
                    </xdr:cNvSpPr>
                  </xdr:nvSpPr>
                  <xdr:spPr bwMode="auto">
                    <a:xfrm>
                      <a:off x="225" y="5342"/>
                      <a:ext cx="214" cy="140"/>
                    </a:xfrm>
                    <a:prstGeom prst="can">
                      <a:avLst>
                        <a:gd name="adj" fmla="val 47144"/>
                      </a:avLst>
                    </a:prstGeom>
                    <a:solidFill>
                      <a:srgbClr val="00CCFF"/>
                    </a:solidFill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4843" name="Oval 38"/>
                    <xdr:cNvSpPr>
                      <a:spLocks noChangeArrowheads="1"/>
                    </xdr:cNvSpPr>
                  </xdr:nvSpPr>
                  <xdr:spPr bwMode="auto">
                    <a:xfrm>
                      <a:off x="239" y="5352"/>
                      <a:ext cx="188" cy="49"/>
                    </a:xfrm>
                    <a:prstGeom prst="ellipse">
                      <a:avLst/>
                    </a:prstGeom>
                    <a:gradFill rotWithShape="0">
                      <a:gsLst>
                        <a:gs pos="0">
                          <a:srgbClr val="00CCFF"/>
                        </a:gs>
                        <a:gs pos="50000">
                          <a:srgbClr val="FFFFFF"/>
                        </a:gs>
                        <a:gs pos="100000">
                          <a:srgbClr val="00CCFF"/>
                        </a:gs>
                      </a:gsLst>
                      <a:lin ang="0" scaled="1"/>
                    </a:gradFill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</xdr:grpSp>
              <xdr:sp macro="" textlink="">
                <xdr:nvSpPr>
                  <xdr:cNvPr id="4840" name="Line 39"/>
                  <xdr:cNvSpPr>
                    <a:spLocks noChangeShapeType="1"/>
                  </xdr:cNvSpPr>
                </xdr:nvSpPr>
                <xdr:spPr bwMode="auto">
                  <a:xfrm>
                    <a:off x="441" y="5374"/>
                    <a:ext cx="92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4841" name="Line 40"/>
                  <xdr:cNvSpPr>
                    <a:spLocks noChangeShapeType="1"/>
                  </xdr:cNvSpPr>
                </xdr:nvSpPr>
                <xdr:spPr bwMode="auto">
                  <a:xfrm>
                    <a:off x="439" y="5456"/>
                    <a:ext cx="97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</xdr:grpSp>
            <xdr:sp macro="" textlink="">
              <xdr:nvSpPr>
                <xdr:cNvPr id="4838" name="Line 41"/>
                <xdr:cNvSpPr>
                  <a:spLocks noChangeShapeType="1"/>
                </xdr:cNvSpPr>
              </xdr:nvSpPr>
              <xdr:spPr bwMode="auto">
                <a:xfrm>
                  <a:off x="530" y="5374"/>
                  <a:ext cx="0" cy="8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 type="triangle" w="med" len="med"/>
                  <a:tailEnd type="triangle" w="med" len="med"/>
                </a:ln>
              </xdr:spPr>
            </xdr:sp>
          </xdr:grpSp>
          <xdr:sp macro="" textlink="">
            <xdr:nvSpPr>
              <xdr:cNvPr id="4832" name="Line 42"/>
              <xdr:cNvSpPr>
                <a:spLocks noChangeShapeType="1"/>
              </xdr:cNvSpPr>
            </xdr:nvSpPr>
            <xdr:spPr bwMode="auto">
              <a:xfrm>
                <a:off x="204" y="5392"/>
                <a:ext cx="3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/>
              </a:ln>
            </xdr:spPr>
          </xdr:sp>
          <xdr:sp macro="" textlink="">
            <xdr:nvSpPr>
              <xdr:cNvPr id="4833" name="Line 43"/>
              <xdr:cNvSpPr>
                <a:spLocks noChangeShapeType="1"/>
              </xdr:cNvSpPr>
            </xdr:nvSpPr>
            <xdr:spPr bwMode="auto">
              <a:xfrm>
                <a:off x="154" y="5392"/>
                <a:ext cx="3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4834" name="Line 44"/>
              <xdr:cNvSpPr>
                <a:spLocks noChangeShapeType="1"/>
              </xdr:cNvSpPr>
            </xdr:nvSpPr>
            <xdr:spPr bwMode="auto">
              <a:xfrm>
                <a:off x="190" y="5471"/>
                <a:ext cx="0" cy="6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35" name="Line 45"/>
              <xdr:cNvSpPr>
                <a:spLocks noChangeShapeType="1"/>
              </xdr:cNvSpPr>
            </xdr:nvSpPr>
            <xdr:spPr bwMode="auto">
              <a:xfrm>
                <a:off x="402" y="5473"/>
                <a:ext cx="0" cy="6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36" name="Line 46"/>
              <xdr:cNvSpPr>
                <a:spLocks noChangeShapeType="1"/>
              </xdr:cNvSpPr>
            </xdr:nvSpPr>
            <xdr:spPr bwMode="auto">
              <a:xfrm>
                <a:off x="189" y="5522"/>
                <a:ext cx="21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 type="triangle" w="med" len="med"/>
              </a:ln>
            </xdr:spPr>
          </xdr:sp>
        </xdr:grpSp>
        <xdr:sp macro="" textlink="">
          <xdr:nvSpPr>
            <xdr:cNvPr id="4828" name="AutoShape 47"/>
            <xdr:cNvSpPr>
              <a:spLocks noChangeArrowheads="1"/>
            </xdr:cNvSpPr>
          </xdr:nvSpPr>
          <xdr:spPr bwMode="auto">
            <a:xfrm>
              <a:off x="401" y="5487"/>
              <a:ext cx="195" cy="80"/>
            </a:xfrm>
            <a:prstGeom prst="roundRect">
              <a:avLst>
                <a:gd name="adj" fmla="val 16667"/>
              </a:avLst>
            </a:prstGeom>
            <a:noFill/>
            <a:ln w="9525">
              <a:solidFill>
                <a:srgbClr val="FFCC00"/>
              </a:solidFill>
              <a:round/>
              <a:headEnd/>
              <a:tailEnd/>
            </a:ln>
          </xdr:spPr>
        </xdr:sp>
        <xdr:sp macro="" textlink="">
          <xdr:nvSpPr>
            <xdr:cNvPr id="4829" name="Line 48"/>
            <xdr:cNvSpPr>
              <a:spLocks noChangeShapeType="1"/>
            </xdr:cNvSpPr>
          </xdr:nvSpPr>
          <xdr:spPr bwMode="auto">
            <a:xfrm>
              <a:off x="316" y="5519"/>
              <a:ext cx="0" cy="28"/>
            </a:xfrm>
            <a:prstGeom prst="line">
              <a:avLst/>
            </a:prstGeom>
            <a:noFill/>
            <a:ln w="9525">
              <a:solidFill>
                <a:srgbClr val="FFCC00"/>
              </a:solidFill>
              <a:round/>
              <a:headEnd type="arrow" w="med" len="med"/>
              <a:tailEnd/>
            </a:ln>
          </xdr:spPr>
        </xdr:sp>
        <xdr:sp macro="" textlink="">
          <xdr:nvSpPr>
            <xdr:cNvPr id="4830" name="Line 49"/>
            <xdr:cNvSpPr>
              <a:spLocks noChangeShapeType="1"/>
            </xdr:cNvSpPr>
          </xdr:nvSpPr>
          <xdr:spPr bwMode="auto">
            <a:xfrm>
              <a:off x="316" y="5546"/>
              <a:ext cx="85" cy="0"/>
            </a:xfrm>
            <a:prstGeom prst="line">
              <a:avLst/>
            </a:prstGeom>
            <a:noFill/>
            <a:ln w="9525">
              <a:solidFill>
                <a:srgbClr val="FFCC00"/>
              </a:solidFill>
              <a:round/>
              <a:headEnd/>
              <a:tailEnd/>
            </a:ln>
          </xdr:spPr>
        </xdr:sp>
      </xdr:grpSp>
      <xdr:sp macro="" textlink="">
        <xdr:nvSpPr>
          <xdr:cNvPr id="4825" name="Line 50"/>
          <xdr:cNvSpPr>
            <a:spLocks noChangeShapeType="1"/>
          </xdr:cNvSpPr>
        </xdr:nvSpPr>
        <xdr:spPr bwMode="auto">
          <a:xfrm flipH="1">
            <a:off x="218" y="5406"/>
            <a:ext cx="11" cy="6"/>
          </a:xfrm>
          <a:prstGeom prst="line">
            <a:avLst/>
          </a:prstGeom>
          <a:noFill/>
          <a:ln w="28575">
            <a:solidFill>
              <a:srgbClr val="969696"/>
            </a:solidFill>
            <a:prstDash val="sysDot"/>
            <a:round/>
            <a:headEnd/>
            <a:tailEnd/>
          </a:ln>
        </xdr:spPr>
      </xdr:sp>
      <xdr:sp macro="" textlink="">
        <xdr:nvSpPr>
          <xdr:cNvPr id="4826" name="Line 51"/>
          <xdr:cNvSpPr>
            <a:spLocks noChangeShapeType="1"/>
          </xdr:cNvSpPr>
        </xdr:nvSpPr>
        <xdr:spPr bwMode="auto">
          <a:xfrm>
            <a:off x="219" y="5412"/>
            <a:ext cx="0" cy="72"/>
          </a:xfrm>
          <a:prstGeom prst="line">
            <a:avLst/>
          </a:prstGeom>
          <a:noFill/>
          <a:ln w="57150" cmpd="thinThick">
            <a:solidFill>
              <a:srgbClr val="808080"/>
            </a:solidFill>
            <a:prstDash val="sysDot"/>
            <a:round/>
            <a:headEnd/>
            <a:tailEnd/>
          </a:ln>
        </xdr:spPr>
      </xdr:sp>
    </xdr:grpSp>
    <xdr:clientData/>
  </xdr:twoCellAnchor>
  <xdr:twoCellAnchor>
    <xdr:from>
      <xdr:col>1</xdr:col>
      <xdr:colOff>552450</xdr:colOff>
      <xdr:row>32</xdr:row>
      <xdr:rowOff>19050</xdr:rowOff>
    </xdr:from>
    <xdr:to>
      <xdr:col>3</xdr:col>
      <xdr:colOff>104775</xdr:colOff>
      <xdr:row>37</xdr:row>
      <xdr:rowOff>104775</xdr:rowOff>
    </xdr:to>
    <xdr:grpSp>
      <xdr:nvGrpSpPr>
        <xdr:cNvPr id="4723" name="Group 52"/>
        <xdr:cNvGrpSpPr>
          <a:grpSpLocks/>
        </xdr:cNvGrpSpPr>
      </xdr:nvGrpSpPr>
      <xdr:grpSpPr bwMode="auto">
        <a:xfrm>
          <a:off x="1162050" y="5276850"/>
          <a:ext cx="962025" cy="895350"/>
          <a:chOff x="110" y="105"/>
          <a:chExt cx="231" cy="270"/>
        </a:xfrm>
      </xdr:grpSpPr>
      <xdr:grpSp>
        <xdr:nvGrpSpPr>
          <xdr:cNvPr id="4812" name="Group 53"/>
          <xdr:cNvGrpSpPr>
            <a:grpSpLocks/>
          </xdr:cNvGrpSpPr>
        </xdr:nvGrpSpPr>
        <xdr:grpSpPr bwMode="auto">
          <a:xfrm>
            <a:off x="155" y="154"/>
            <a:ext cx="153" cy="179"/>
            <a:chOff x="80" y="120"/>
            <a:chExt cx="153" cy="179"/>
          </a:xfrm>
        </xdr:grpSpPr>
        <xdr:sp macro="" textlink="">
          <xdr:nvSpPr>
            <xdr:cNvPr id="4821" name="Rectangle 54"/>
            <xdr:cNvSpPr>
              <a:spLocks noChangeArrowheads="1"/>
            </xdr:cNvSpPr>
          </xdr:nvSpPr>
          <xdr:spPr bwMode="auto">
            <a:xfrm>
              <a:off x="131" y="120"/>
              <a:ext cx="102" cy="71"/>
            </a:xfrm>
            <a:prstGeom prst="rect">
              <a:avLst/>
            </a:prstGeom>
            <a:gradFill rotWithShape="0">
              <a:gsLst>
                <a:gs pos="0">
                  <a:srgbClr val="0000FF"/>
                </a:gs>
                <a:gs pos="100000">
                  <a:srgbClr val="000076"/>
                </a:gs>
              </a:gsLst>
              <a:path path="shape">
                <a:fillToRect l="50000" t="50000" r="50000" b="50000"/>
              </a:path>
            </a:gradFill>
            <a:ln w="38100">
              <a:solidFill>
                <a:srgbClr val="0000FF"/>
              </a:solidFill>
              <a:miter lim="800000"/>
              <a:headEnd/>
              <a:tailEnd/>
            </a:ln>
          </xdr:spPr>
        </xdr:sp>
        <xdr:sp macro="" textlink="">
          <xdr:nvSpPr>
            <xdr:cNvPr id="4822" name="Rectangle 55"/>
            <xdr:cNvSpPr>
              <a:spLocks noChangeArrowheads="1"/>
            </xdr:cNvSpPr>
          </xdr:nvSpPr>
          <xdr:spPr bwMode="auto">
            <a:xfrm>
              <a:off x="80" y="228"/>
              <a:ext cx="102" cy="71"/>
            </a:xfrm>
            <a:prstGeom prst="rect">
              <a:avLst/>
            </a:prstGeom>
            <a:gradFill rotWithShape="0">
              <a:gsLst>
                <a:gs pos="0">
                  <a:srgbClr val="FF0000"/>
                </a:gs>
                <a:gs pos="100000">
                  <a:srgbClr val="760000"/>
                </a:gs>
              </a:gsLst>
              <a:path path="shape">
                <a:fillToRect l="50000" t="50000" r="50000" b="50000"/>
              </a:path>
            </a:gradFill>
            <a:ln w="381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823" name="Rectangle 56" descr="Vertical escura"/>
            <xdr:cNvSpPr>
              <a:spLocks noChangeArrowheads="1"/>
            </xdr:cNvSpPr>
          </xdr:nvSpPr>
          <xdr:spPr bwMode="auto">
            <a:xfrm>
              <a:off x="131" y="120"/>
              <a:ext cx="51" cy="179"/>
            </a:xfrm>
            <a:prstGeom prst="rect">
              <a:avLst/>
            </a:prstGeom>
            <a:pattFill prst="dkVert">
              <a:fgClr>
                <a:srgbClr val="000000"/>
              </a:fgClr>
              <a:bgClr>
                <a:srgbClr val="FFFFFF"/>
              </a:bgClr>
            </a:pattFill>
            <a:ln w="38100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4813" name="Group 57"/>
          <xdr:cNvGrpSpPr>
            <a:grpSpLocks/>
          </xdr:cNvGrpSpPr>
        </xdr:nvGrpSpPr>
        <xdr:grpSpPr bwMode="auto">
          <a:xfrm>
            <a:off x="162" y="153"/>
            <a:ext cx="179" cy="74"/>
            <a:chOff x="350" y="129"/>
            <a:chExt cx="179" cy="74"/>
          </a:xfrm>
        </xdr:grpSpPr>
        <xdr:sp macro="" textlink="">
          <xdr:nvSpPr>
            <xdr:cNvPr id="4819" name="Line 58"/>
            <xdr:cNvSpPr>
              <a:spLocks noChangeShapeType="1"/>
            </xdr:cNvSpPr>
          </xdr:nvSpPr>
          <xdr:spPr bwMode="auto">
            <a:xfrm>
              <a:off x="350" y="129"/>
              <a:ext cx="17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820" name="Line 59"/>
            <xdr:cNvSpPr>
              <a:spLocks noChangeShapeType="1"/>
            </xdr:cNvSpPr>
          </xdr:nvSpPr>
          <xdr:spPr bwMode="auto">
            <a:xfrm>
              <a:off x="350" y="203"/>
              <a:ext cx="17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814" name="Group 60"/>
          <xdr:cNvGrpSpPr>
            <a:grpSpLocks/>
          </xdr:cNvGrpSpPr>
        </xdr:nvGrpSpPr>
        <xdr:grpSpPr bwMode="auto">
          <a:xfrm>
            <a:off x="110" y="260"/>
            <a:ext cx="180" cy="75"/>
            <a:chOff x="349" y="235"/>
            <a:chExt cx="180" cy="75"/>
          </a:xfrm>
        </xdr:grpSpPr>
        <xdr:sp macro="" textlink="">
          <xdr:nvSpPr>
            <xdr:cNvPr id="4817" name="Line 61"/>
            <xdr:cNvSpPr>
              <a:spLocks noChangeShapeType="1"/>
            </xdr:cNvSpPr>
          </xdr:nvSpPr>
          <xdr:spPr bwMode="auto">
            <a:xfrm>
              <a:off x="349" y="235"/>
              <a:ext cx="17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818" name="Line 62"/>
            <xdr:cNvSpPr>
              <a:spLocks noChangeShapeType="1"/>
            </xdr:cNvSpPr>
          </xdr:nvSpPr>
          <xdr:spPr bwMode="auto">
            <a:xfrm>
              <a:off x="350" y="310"/>
              <a:ext cx="17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4815" name="Line 63"/>
          <xdr:cNvSpPr>
            <a:spLocks noChangeShapeType="1"/>
          </xdr:cNvSpPr>
        </xdr:nvSpPr>
        <xdr:spPr bwMode="auto">
          <a:xfrm rot="5400000">
            <a:off x="70" y="241"/>
            <a:ext cx="26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816" name="Line 64"/>
          <xdr:cNvSpPr>
            <a:spLocks noChangeShapeType="1"/>
          </xdr:cNvSpPr>
        </xdr:nvSpPr>
        <xdr:spPr bwMode="auto">
          <a:xfrm rot="5400000">
            <a:off x="121" y="240"/>
            <a:ext cx="26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485775</xdr:colOff>
      <xdr:row>0</xdr:row>
      <xdr:rowOff>104775</xdr:rowOff>
    </xdr:from>
    <xdr:to>
      <xdr:col>8</xdr:col>
      <xdr:colOff>200025</xdr:colOff>
      <xdr:row>6</xdr:row>
      <xdr:rowOff>38100</xdr:rowOff>
    </xdr:to>
    <xdr:grpSp>
      <xdr:nvGrpSpPr>
        <xdr:cNvPr id="4724" name="Group 65"/>
        <xdr:cNvGrpSpPr>
          <a:grpSpLocks/>
        </xdr:cNvGrpSpPr>
      </xdr:nvGrpSpPr>
      <xdr:grpSpPr bwMode="auto">
        <a:xfrm>
          <a:off x="1095375" y="104775"/>
          <a:ext cx="4391025" cy="904875"/>
          <a:chOff x="523" y="904"/>
          <a:chExt cx="418" cy="95"/>
        </a:xfrm>
      </xdr:grpSpPr>
      <xdr:sp macro="" textlink="">
        <xdr:nvSpPr>
          <xdr:cNvPr id="4162" name="Rectangle 66"/>
          <xdr:cNvSpPr>
            <a:spLocks noChangeArrowheads="1"/>
          </xdr:cNvSpPr>
        </xdr:nvSpPr>
        <xdr:spPr bwMode="auto">
          <a:xfrm>
            <a:off x="585" y="956"/>
            <a:ext cx="356" cy="27"/>
          </a:xfrm>
          <a:prstGeom prst="rect">
            <a:avLst/>
          </a:prstGeom>
          <a:solidFill>
            <a:srgbClr val="00FFFF"/>
          </a:solidFill>
          <a:ln w="9525">
            <a:solidFill>
              <a:srgbClr val="00FFFF"/>
            </a:solidFill>
            <a:miter lim="800000"/>
            <a:headEnd/>
            <a:tailEnd/>
          </a:ln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PENTEADO NETO</a:t>
            </a:r>
          </a:p>
        </xdr:txBody>
      </xdr:sp>
      <xdr:grpSp>
        <xdr:nvGrpSpPr>
          <xdr:cNvPr id="4796" name="Group 67"/>
          <xdr:cNvGrpSpPr>
            <a:grpSpLocks/>
          </xdr:cNvGrpSpPr>
        </xdr:nvGrpSpPr>
        <xdr:grpSpPr bwMode="auto">
          <a:xfrm>
            <a:off x="523" y="904"/>
            <a:ext cx="82" cy="95"/>
            <a:chOff x="283" y="476"/>
            <a:chExt cx="233" cy="271"/>
          </a:xfrm>
        </xdr:grpSpPr>
        <xdr:grpSp>
          <xdr:nvGrpSpPr>
            <xdr:cNvPr id="4797" name="Group 68"/>
            <xdr:cNvGrpSpPr>
              <a:grpSpLocks/>
            </xdr:cNvGrpSpPr>
          </xdr:nvGrpSpPr>
          <xdr:grpSpPr bwMode="auto">
            <a:xfrm>
              <a:off x="322" y="525"/>
              <a:ext cx="153" cy="179"/>
              <a:chOff x="80" y="120"/>
              <a:chExt cx="153" cy="179"/>
            </a:xfrm>
          </xdr:grpSpPr>
          <xdr:sp macro="" textlink="">
            <xdr:nvSpPr>
              <xdr:cNvPr id="4809" name="Rectangle 69"/>
              <xdr:cNvSpPr>
                <a:spLocks noChangeArrowheads="1"/>
              </xdr:cNvSpPr>
            </xdr:nvSpPr>
            <xdr:spPr bwMode="auto">
              <a:xfrm>
                <a:off x="131" y="120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FF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4810" name="Rectangle 70"/>
              <xdr:cNvSpPr>
                <a:spLocks noChangeArrowheads="1"/>
              </xdr:cNvSpPr>
            </xdr:nvSpPr>
            <xdr:spPr bwMode="auto">
              <a:xfrm>
                <a:off x="80" y="228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4811" name="Rectangle 71" descr="Vertical escura"/>
              <xdr:cNvSpPr>
                <a:spLocks noChangeArrowheads="1"/>
              </xdr:cNvSpPr>
            </xdr:nvSpPr>
            <xdr:spPr bwMode="auto">
              <a:xfrm>
                <a:off x="131" y="120"/>
                <a:ext cx="51" cy="179"/>
              </a:xfrm>
              <a:prstGeom prst="rect">
                <a:avLst/>
              </a:prstGeom>
              <a:pattFill prst="dkVert">
                <a:fgClr>
                  <a:srgbClr val="000000"/>
                </a:fgClr>
                <a:bgClr>
                  <a:srgbClr val="FFFFFF"/>
                </a:bgClr>
              </a:patt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4798" name="Group 72"/>
            <xdr:cNvGrpSpPr>
              <a:grpSpLocks/>
            </xdr:cNvGrpSpPr>
          </xdr:nvGrpSpPr>
          <xdr:grpSpPr bwMode="auto">
            <a:xfrm>
              <a:off x="283" y="476"/>
              <a:ext cx="233" cy="271"/>
              <a:chOff x="283" y="476"/>
              <a:chExt cx="233" cy="271"/>
            </a:xfrm>
          </xdr:grpSpPr>
          <xdr:grpSp>
            <xdr:nvGrpSpPr>
              <xdr:cNvPr id="4799" name="Group 73"/>
              <xdr:cNvGrpSpPr>
                <a:grpSpLocks/>
              </xdr:cNvGrpSpPr>
            </xdr:nvGrpSpPr>
            <xdr:grpSpPr bwMode="auto">
              <a:xfrm>
                <a:off x="337" y="524"/>
                <a:ext cx="179" cy="74"/>
                <a:chOff x="350" y="129"/>
                <a:chExt cx="179" cy="74"/>
              </a:xfrm>
            </xdr:grpSpPr>
            <xdr:sp macro="" textlink="">
              <xdr:nvSpPr>
                <xdr:cNvPr id="4807" name="Line 74"/>
                <xdr:cNvSpPr>
                  <a:spLocks noChangeShapeType="1"/>
                </xdr:cNvSpPr>
              </xdr:nvSpPr>
              <xdr:spPr bwMode="auto">
                <a:xfrm>
                  <a:off x="350" y="129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808" name="Line 75"/>
                <xdr:cNvSpPr>
                  <a:spLocks noChangeShapeType="1"/>
                </xdr:cNvSpPr>
              </xdr:nvSpPr>
              <xdr:spPr bwMode="auto">
                <a:xfrm>
                  <a:off x="350" y="203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4800" name="Line 76"/>
              <xdr:cNvSpPr>
                <a:spLocks noChangeShapeType="1"/>
              </xdr:cNvSpPr>
            </xdr:nvSpPr>
            <xdr:spPr bwMode="auto">
              <a:xfrm rot="5400000">
                <a:off x="237" y="612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01" name="Line 77"/>
              <xdr:cNvSpPr>
                <a:spLocks noChangeShapeType="1"/>
              </xdr:cNvSpPr>
            </xdr:nvSpPr>
            <xdr:spPr bwMode="auto">
              <a:xfrm rot="5400000">
                <a:off x="288" y="611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02" name="Line 78"/>
              <xdr:cNvSpPr>
                <a:spLocks noChangeShapeType="1"/>
              </xdr:cNvSpPr>
            </xdr:nvSpPr>
            <xdr:spPr bwMode="auto">
              <a:xfrm>
                <a:off x="477" y="481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03" name="Line 79"/>
              <xdr:cNvSpPr>
                <a:spLocks noChangeShapeType="1"/>
              </xdr:cNvSpPr>
            </xdr:nvSpPr>
            <xdr:spPr bwMode="auto">
              <a:xfrm>
                <a:off x="323" y="603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grpSp>
            <xdr:nvGrpSpPr>
              <xdr:cNvPr id="4804" name="Group 80"/>
              <xdr:cNvGrpSpPr>
                <a:grpSpLocks/>
              </xdr:cNvGrpSpPr>
            </xdr:nvGrpSpPr>
            <xdr:grpSpPr bwMode="auto">
              <a:xfrm>
                <a:off x="283" y="631"/>
                <a:ext cx="180" cy="75"/>
                <a:chOff x="349" y="235"/>
                <a:chExt cx="180" cy="75"/>
              </a:xfrm>
            </xdr:grpSpPr>
            <xdr:sp macro="" textlink="">
              <xdr:nvSpPr>
                <xdr:cNvPr id="4805" name="Line 81"/>
                <xdr:cNvSpPr>
                  <a:spLocks noChangeShapeType="1"/>
                </xdr:cNvSpPr>
              </xdr:nvSpPr>
              <xdr:spPr bwMode="auto">
                <a:xfrm>
                  <a:off x="349" y="235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4806" name="Line 82"/>
                <xdr:cNvSpPr>
                  <a:spLocks noChangeShapeType="1"/>
                </xdr:cNvSpPr>
              </xdr:nvSpPr>
              <xdr:spPr bwMode="auto">
                <a:xfrm>
                  <a:off x="350" y="310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</xdr:grpSp>
    </xdr:grpSp>
    <xdr:clientData/>
  </xdr:twoCellAnchor>
  <xdr:twoCellAnchor>
    <xdr:from>
      <xdr:col>0</xdr:col>
      <xdr:colOff>476250</xdr:colOff>
      <xdr:row>88</xdr:row>
      <xdr:rowOff>142875</xdr:rowOff>
    </xdr:from>
    <xdr:to>
      <xdr:col>3</xdr:col>
      <xdr:colOff>581025</xdr:colOff>
      <xdr:row>101</xdr:row>
      <xdr:rowOff>123825</xdr:rowOff>
    </xdr:to>
    <xdr:grpSp>
      <xdr:nvGrpSpPr>
        <xdr:cNvPr id="4725" name="Group 103"/>
        <xdr:cNvGrpSpPr>
          <a:grpSpLocks/>
        </xdr:cNvGrpSpPr>
      </xdr:nvGrpSpPr>
      <xdr:grpSpPr bwMode="auto">
        <a:xfrm>
          <a:off x="476250" y="14639925"/>
          <a:ext cx="2124075" cy="2085975"/>
          <a:chOff x="50" y="4601"/>
          <a:chExt cx="226" cy="219"/>
        </a:xfrm>
      </xdr:grpSpPr>
      <xdr:grpSp>
        <xdr:nvGrpSpPr>
          <xdr:cNvPr id="4782" name="Group 104"/>
          <xdr:cNvGrpSpPr>
            <a:grpSpLocks/>
          </xdr:cNvGrpSpPr>
        </xdr:nvGrpSpPr>
        <xdr:grpSpPr bwMode="auto">
          <a:xfrm>
            <a:off x="50" y="4601"/>
            <a:ext cx="226" cy="145"/>
            <a:chOff x="65" y="4601"/>
            <a:chExt cx="226" cy="145"/>
          </a:xfrm>
        </xdr:grpSpPr>
        <xdr:sp macro="" textlink="">
          <xdr:nvSpPr>
            <xdr:cNvPr id="4786" name="AutoShape 105"/>
            <xdr:cNvSpPr>
              <a:spLocks noChangeArrowheads="1"/>
            </xdr:cNvSpPr>
          </xdr:nvSpPr>
          <xdr:spPr bwMode="auto">
            <a:xfrm flipV="1">
              <a:off x="114" y="4678"/>
              <a:ext cx="177" cy="68"/>
            </a:xfrm>
            <a:custGeom>
              <a:avLst/>
              <a:gdLst>
                <a:gd name="T0" fmla="*/ 1 w 21600"/>
                <a:gd name="T1" fmla="*/ 0 h 21600"/>
                <a:gd name="T2" fmla="*/ 1 w 21600"/>
                <a:gd name="T3" fmla="*/ 0 h 21600"/>
                <a:gd name="T4" fmla="*/ 0 w 21600"/>
                <a:gd name="T5" fmla="*/ 0 h 21600"/>
                <a:gd name="T6" fmla="*/ 1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4515 w 21600"/>
                <a:gd name="T13" fmla="*/ 4447 h 21600"/>
                <a:gd name="T14" fmla="*/ 17085 w 21600"/>
                <a:gd name="T15" fmla="*/ 17153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close/>
                </a:path>
              </a:pathLst>
            </a:custGeom>
            <a:gradFill rotWithShape="0">
              <a:gsLst>
                <a:gs pos="0">
                  <a:srgbClr val="99CCFF"/>
                </a:gs>
                <a:gs pos="50000">
                  <a:srgbClr val="00FFFF"/>
                </a:gs>
                <a:gs pos="100000">
                  <a:srgbClr val="99CCFF"/>
                </a:gs>
              </a:gsLst>
              <a:lin ang="0" scaled="1"/>
            </a:gra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787" name="Line 106"/>
            <xdr:cNvSpPr>
              <a:spLocks noChangeShapeType="1"/>
            </xdr:cNvSpPr>
          </xdr:nvSpPr>
          <xdr:spPr bwMode="auto">
            <a:xfrm flipV="1">
              <a:off x="158" y="4602"/>
              <a:ext cx="46" cy="7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788" name="Line 107"/>
            <xdr:cNvSpPr>
              <a:spLocks noChangeShapeType="1"/>
            </xdr:cNvSpPr>
          </xdr:nvSpPr>
          <xdr:spPr bwMode="auto">
            <a:xfrm flipH="1" flipV="1">
              <a:off x="201" y="4601"/>
              <a:ext cx="44" cy="7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789" name="Line 108"/>
            <xdr:cNvSpPr>
              <a:spLocks noChangeShapeType="1"/>
            </xdr:cNvSpPr>
          </xdr:nvSpPr>
          <xdr:spPr bwMode="auto">
            <a:xfrm flipH="1">
              <a:off x="69" y="4604"/>
              <a:ext cx="134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790" name="Line 109"/>
            <xdr:cNvSpPr>
              <a:spLocks noChangeShapeType="1"/>
            </xdr:cNvSpPr>
          </xdr:nvSpPr>
          <xdr:spPr bwMode="auto">
            <a:xfrm flipH="1">
              <a:off x="65" y="4746"/>
              <a:ext cx="4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791" name="Line 110"/>
            <xdr:cNvSpPr>
              <a:spLocks noChangeShapeType="1"/>
            </xdr:cNvSpPr>
          </xdr:nvSpPr>
          <xdr:spPr bwMode="auto">
            <a:xfrm>
              <a:off x="74" y="4604"/>
              <a:ext cx="0" cy="14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triangle" w="med" len="med"/>
              <a:tailEnd type="triangle" w="med" len="med"/>
            </a:ln>
          </xdr:spPr>
        </xdr:sp>
        <xdr:sp macro="" textlink="">
          <xdr:nvSpPr>
            <xdr:cNvPr id="4792" name="Line 111"/>
            <xdr:cNvSpPr>
              <a:spLocks noChangeShapeType="1"/>
            </xdr:cNvSpPr>
          </xdr:nvSpPr>
          <xdr:spPr bwMode="auto">
            <a:xfrm flipV="1">
              <a:off x="159" y="4638"/>
              <a:ext cx="0" cy="4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793" name="Line 112"/>
            <xdr:cNvSpPr>
              <a:spLocks noChangeShapeType="1"/>
            </xdr:cNvSpPr>
          </xdr:nvSpPr>
          <xdr:spPr bwMode="auto">
            <a:xfrm flipV="1">
              <a:off x="248" y="4637"/>
              <a:ext cx="0" cy="4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794" name="Line 113"/>
            <xdr:cNvSpPr>
              <a:spLocks noChangeShapeType="1"/>
            </xdr:cNvSpPr>
          </xdr:nvSpPr>
          <xdr:spPr bwMode="auto">
            <a:xfrm>
              <a:off x="159" y="4645"/>
              <a:ext cx="8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triangle" w="med" len="med"/>
              <a:tailEnd type="triangle" w="med" len="med"/>
            </a:ln>
          </xdr:spPr>
        </xdr:sp>
      </xdr:grpSp>
      <xdr:sp macro="" textlink="">
        <xdr:nvSpPr>
          <xdr:cNvPr id="4783" name="Line 114"/>
          <xdr:cNvSpPr>
            <a:spLocks noChangeShapeType="1"/>
          </xdr:cNvSpPr>
        </xdr:nvSpPr>
        <xdr:spPr bwMode="auto">
          <a:xfrm>
            <a:off x="99" y="4746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84" name="Line 115"/>
          <xdr:cNvSpPr>
            <a:spLocks noChangeShapeType="1"/>
          </xdr:cNvSpPr>
        </xdr:nvSpPr>
        <xdr:spPr bwMode="auto">
          <a:xfrm>
            <a:off x="275" y="4746"/>
            <a:ext cx="0" cy="7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85" name="Line 116"/>
          <xdr:cNvSpPr>
            <a:spLocks noChangeShapeType="1"/>
          </xdr:cNvSpPr>
        </xdr:nvSpPr>
        <xdr:spPr bwMode="auto">
          <a:xfrm>
            <a:off x="99" y="4808"/>
            <a:ext cx="17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sp>
    </xdr:grpSp>
    <xdr:clientData/>
  </xdr:twoCellAnchor>
  <xdr:twoCellAnchor>
    <xdr:from>
      <xdr:col>3</xdr:col>
      <xdr:colOff>152400</xdr:colOff>
      <xdr:row>93</xdr:row>
      <xdr:rowOff>66675</xdr:rowOff>
    </xdr:from>
    <xdr:to>
      <xdr:col>4</xdr:col>
      <xdr:colOff>571500</xdr:colOff>
      <xdr:row>93</xdr:row>
      <xdr:rowOff>66675</xdr:rowOff>
    </xdr:to>
    <xdr:sp macro="" textlink="">
      <xdr:nvSpPr>
        <xdr:cNvPr id="4726" name="Line 117"/>
        <xdr:cNvSpPr>
          <a:spLocks noChangeShapeType="1"/>
        </xdr:cNvSpPr>
      </xdr:nvSpPr>
      <xdr:spPr bwMode="auto">
        <a:xfrm>
          <a:off x="2171700" y="1535430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581025</xdr:colOff>
      <xdr:row>97</xdr:row>
      <xdr:rowOff>57150</xdr:rowOff>
    </xdr:from>
    <xdr:to>
      <xdr:col>5</xdr:col>
      <xdr:colOff>9525</xdr:colOff>
      <xdr:row>97</xdr:row>
      <xdr:rowOff>57150</xdr:rowOff>
    </xdr:to>
    <xdr:sp macro="" textlink="">
      <xdr:nvSpPr>
        <xdr:cNvPr id="4727" name="Line 118"/>
        <xdr:cNvSpPr>
          <a:spLocks noChangeShapeType="1"/>
        </xdr:cNvSpPr>
      </xdr:nvSpPr>
      <xdr:spPr bwMode="auto">
        <a:xfrm>
          <a:off x="2600325" y="15992475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485775</xdr:colOff>
      <xdr:row>93</xdr:row>
      <xdr:rowOff>66675</xdr:rowOff>
    </xdr:from>
    <xdr:to>
      <xdr:col>4</xdr:col>
      <xdr:colOff>485775</xdr:colOff>
      <xdr:row>97</xdr:row>
      <xdr:rowOff>57150</xdr:rowOff>
    </xdr:to>
    <xdr:sp macro="" textlink="">
      <xdr:nvSpPr>
        <xdr:cNvPr id="4728" name="Line 119"/>
        <xdr:cNvSpPr>
          <a:spLocks noChangeShapeType="1"/>
        </xdr:cNvSpPr>
      </xdr:nvSpPr>
      <xdr:spPr bwMode="auto">
        <a:xfrm>
          <a:off x="3114675" y="15354300"/>
          <a:ext cx="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5</xdr:col>
      <xdr:colOff>342900</xdr:colOff>
      <xdr:row>89</xdr:row>
      <xdr:rowOff>38100</xdr:rowOff>
    </xdr:from>
    <xdr:to>
      <xdr:col>8</xdr:col>
      <xdr:colOff>333375</xdr:colOff>
      <xdr:row>100</xdr:row>
      <xdr:rowOff>114300</xdr:rowOff>
    </xdr:to>
    <xdr:grpSp>
      <xdr:nvGrpSpPr>
        <xdr:cNvPr id="4729" name="Group 120"/>
        <xdr:cNvGrpSpPr>
          <a:grpSpLocks/>
        </xdr:cNvGrpSpPr>
      </xdr:nvGrpSpPr>
      <xdr:grpSpPr bwMode="auto">
        <a:xfrm>
          <a:off x="3581400" y="14697075"/>
          <a:ext cx="2038350" cy="1857375"/>
          <a:chOff x="381" y="4613"/>
          <a:chExt cx="191" cy="195"/>
        </a:xfrm>
      </xdr:grpSpPr>
      <xdr:sp macro="" textlink="">
        <xdr:nvSpPr>
          <xdr:cNvPr id="4778" name="Oval 121"/>
          <xdr:cNvSpPr>
            <a:spLocks noChangeArrowheads="1"/>
          </xdr:cNvSpPr>
        </xdr:nvSpPr>
        <xdr:spPr bwMode="auto">
          <a:xfrm>
            <a:off x="381" y="4613"/>
            <a:ext cx="191" cy="190"/>
          </a:xfrm>
          <a:prstGeom prst="ellipse">
            <a:avLst/>
          </a:prstGeom>
          <a:solidFill>
            <a:srgbClr val="00CC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779" name="AutoShape 122"/>
          <xdr:cNvSpPr>
            <a:spLocks noChangeArrowheads="1"/>
          </xdr:cNvSpPr>
        </xdr:nvSpPr>
        <xdr:spPr bwMode="auto">
          <a:xfrm>
            <a:off x="434" y="4699"/>
            <a:ext cx="97" cy="109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780" name="Line 123"/>
          <xdr:cNvSpPr>
            <a:spLocks noChangeShapeType="1"/>
          </xdr:cNvSpPr>
        </xdr:nvSpPr>
        <xdr:spPr bwMode="auto">
          <a:xfrm flipV="1">
            <a:off x="483" y="4636"/>
            <a:ext cx="56" cy="6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oval" w="med" len="med"/>
            <a:tailEnd type="triangle" w="med" len="med"/>
          </a:ln>
        </xdr:spPr>
      </xdr:sp>
      <xdr:sp macro="" textlink="">
        <xdr:nvSpPr>
          <xdr:cNvPr id="4220" name="Rectangle 124"/>
          <xdr:cNvSpPr>
            <a:spLocks noChangeArrowheads="1"/>
          </xdr:cNvSpPr>
        </xdr:nvSpPr>
        <xdr:spPr bwMode="auto">
          <a:xfrm>
            <a:off x="412" y="4664"/>
            <a:ext cx="60" cy="32"/>
          </a:xfrm>
          <a:prstGeom prst="rect">
            <a:avLst/>
          </a:prstGeom>
          <a:solidFill>
            <a:srgbClr val="00CCFF"/>
          </a:solidFill>
          <a:ln w="9525">
            <a:solidFill>
              <a:srgbClr val="FFFF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BR" sz="10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pt-BR" sz="1000" b="1" i="0" strike="noStrike">
                <a:solidFill>
                  <a:srgbClr val="000000"/>
                </a:solidFill>
                <a:latin typeface="Arial"/>
                <a:cs typeface="Arial"/>
              </a:rPr>
              <a:t>&gt; 180º</a:t>
            </a:r>
          </a:p>
        </xdr:txBody>
      </xdr:sp>
    </xdr:grpSp>
    <xdr:clientData/>
  </xdr:twoCellAnchor>
  <xdr:twoCellAnchor>
    <xdr:from>
      <xdr:col>6</xdr:col>
      <xdr:colOff>495300</xdr:colOff>
      <xdr:row>97</xdr:row>
      <xdr:rowOff>19050</xdr:rowOff>
    </xdr:from>
    <xdr:to>
      <xdr:col>7</xdr:col>
      <xdr:colOff>266700</xdr:colOff>
      <xdr:row>101</xdr:row>
      <xdr:rowOff>0</xdr:rowOff>
    </xdr:to>
    <xdr:sp macro="" textlink="">
      <xdr:nvSpPr>
        <xdr:cNvPr id="4730" name="AutoShape 131"/>
        <xdr:cNvSpPr>
          <a:spLocks noChangeArrowheads="1"/>
        </xdr:cNvSpPr>
      </xdr:nvSpPr>
      <xdr:spPr bwMode="auto">
        <a:xfrm>
          <a:off x="4343400" y="15954375"/>
          <a:ext cx="381000" cy="628650"/>
        </a:xfrm>
        <a:prstGeom prst="upArrow">
          <a:avLst>
            <a:gd name="adj1" fmla="val 50000"/>
            <a:gd name="adj2" fmla="val 41250"/>
          </a:avLst>
        </a:prstGeom>
        <a:solidFill>
          <a:srgbClr val="CCFFFF"/>
        </a:solidFill>
        <a:ln w="9525">
          <a:solidFill>
            <a:srgbClr val="FFCC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142875</xdr:colOff>
      <xdr:row>99</xdr:row>
      <xdr:rowOff>123825</xdr:rowOff>
    </xdr:from>
    <xdr:to>
      <xdr:col>9</xdr:col>
      <xdr:colOff>523875</xdr:colOff>
      <xdr:row>102</xdr:row>
      <xdr:rowOff>152400</xdr:rowOff>
    </xdr:to>
    <xdr:sp macro="" textlink="">
      <xdr:nvSpPr>
        <xdr:cNvPr id="4731" name="AutoShape 132"/>
        <xdr:cNvSpPr>
          <a:spLocks noChangeArrowheads="1"/>
        </xdr:cNvSpPr>
      </xdr:nvSpPr>
      <xdr:spPr bwMode="auto">
        <a:xfrm>
          <a:off x="6038850" y="16383000"/>
          <a:ext cx="381000" cy="514350"/>
        </a:xfrm>
        <a:prstGeom prst="upArrow">
          <a:avLst>
            <a:gd name="adj1" fmla="val 50000"/>
            <a:gd name="adj2" fmla="val 33750"/>
          </a:avLst>
        </a:prstGeom>
        <a:solidFill>
          <a:srgbClr val="CCFFFF"/>
        </a:solidFill>
        <a:ln w="9525">
          <a:solidFill>
            <a:srgbClr val="FFCC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552450</xdr:colOff>
      <xdr:row>106</xdr:row>
      <xdr:rowOff>19050</xdr:rowOff>
    </xdr:from>
    <xdr:to>
      <xdr:col>3</xdr:col>
      <xdr:colOff>104775</xdr:colOff>
      <xdr:row>111</xdr:row>
      <xdr:rowOff>104775</xdr:rowOff>
    </xdr:to>
    <xdr:grpSp>
      <xdr:nvGrpSpPr>
        <xdr:cNvPr id="4732" name="Group 133"/>
        <xdr:cNvGrpSpPr>
          <a:grpSpLocks/>
        </xdr:cNvGrpSpPr>
      </xdr:nvGrpSpPr>
      <xdr:grpSpPr bwMode="auto">
        <a:xfrm>
          <a:off x="1162050" y="17506950"/>
          <a:ext cx="962025" cy="895350"/>
          <a:chOff x="110" y="105"/>
          <a:chExt cx="231" cy="270"/>
        </a:xfrm>
      </xdr:grpSpPr>
      <xdr:grpSp>
        <xdr:nvGrpSpPr>
          <xdr:cNvPr id="4766" name="Group 134"/>
          <xdr:cNvGrpSpPr>
            <a:grpSpLocks/>
          </xdr:cNvGrpSpPr>
        </xdr:nvGrpSpPr>
        <xdr:grpSpPr bwMode="auto">
          <a:xfrm>
            <a:off x="155" y="154"/>
            <a:ext cx="153" cy="179"/>
            <a:chOff x="80" y="120"/>
            <a:chExt cx="153" cy="179"/>
          </a:xfrm>
        </xdr:grpSpPr>
        <xdr:sp macro="" textlink="">
          <xdr:nvSpPr>
            <xdr:cNvPr id="4775" name="Rectangle 135"/>
            <xdr:cNvSpPr>
              <a:spLocks noChangeArrowheads="1"/>
            </xdr:cNvSpPr>
          </xdr:nvSpPr>
          <xdr:spPr bwMode="auto">
            <a:xfrm>
              <a:off x="131" y="120"/>
              <a:ext cx="102" cy="71"/>
            </a:xfrm>
            <a:prstGeom prst="rect">
              <a:avLst/>
            </a:prstGeom>
            <a:gradFill rotWithShape="0">
              <a:gsLst>
                <a:gs pos="0">
                  <a:srgbClr val="0000FF"/>
                </a:gs>
                <a:gs pos="100000">
                  <a:srgbClr val="000076"/>
                </a:gs>
              </a:gsLst>
              <a:path path="shape">
                <a:fillToRect l="50000" t="50000" r="50000" b="50000"/>
              </a:path>
            </a:gradFill>
            <a:ln w="38100">
              <a:solidFill>
                <a:srgbClr val="0000FF"/>
              </a:solidFill>
              <a:miter lim="800000"/>
              <a:headEnd/>
              <a:tailEnd/>
            </a:ln>
          </xdr:spPr>
        </xdr:sp>
        <xdr:sp macro="" textlink="">
          <xdr:nvSpPr>
            <xdr:cNvPr id="4776" name="Rectangle 136"/>
            <xdr:cNvSpPr>
              <a:spLocks noChangeArrowheads="1"/>
            </xdr:cNvSpPr>
          </xdr:nvSpPr>
          <xdr:spPr bwMode="auto">
            <a:xfrm>
              <a:off x="80" y="228"/>
              <a:ext cx="102" cy="71"/>
            </a:xfrm>
            <a:prstGeom prst="rect">
              <a:avLst/>
            </a:prstGeom>
            <a:gradFill rotWithShape="0">
              <a:gsLst>
                <a:gs pos="0">
                  <a:srgbClr val="FF0000"/>
                </a:gs>
                <a:gs pos="100000">
                  <a:srgbClr val="760000"/>
                </a:gs>
              </a:gsLst>
              <a:path path="shape">
                <a:fillToRect l="50000" t="50000" r="50000" b="50000"/>
              </a:path>
            </a:gradFill>
            <a:ln w="381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777" name="Rectangle 137" descr="Vertical escura"/>
            <xdr:cNvSpPr>
              <a:spLocks noChangeArrowheads="1"/>
            </xdr:cNvSpPr>
          </xdr:nvSpPr>
          <xdr:spPr bwMode="auto">
            <a:xfrm>
              <a:off x="131" y="120"/>
              <a:ext cx="51" cy="179"/>
            </a:xfrm>
            <a:prstGeom prst="rect">
              <a:avLst/>
            </a:prstGeom>
            <a:pattFill prst="dkVert">
              <a:fgClr>
                <a:srgbClr val="000000"/>
              </a:fgClr>
              <a:bgClr>
                <a:srgbClr val="FFFFFF"/>
              </a:bgClr>
            </a:pattFill>
            <a:ln w="38100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4767" name="Group 138"/>
          <xdr:cNvGrpSpPr>
            <a:grpSpLocks/>
          </xdr:cNvGrpSpPr>
        </xdr:nvGrpSpPr>
        <xdr:grpSpPr bwMode="auto">
          <a:xfrm>
            <a:off x="162" y="153"/>
            <a:ext cx="179" cy="74"/>
            <a:chOff x="350" y="129"/>
            <a:chExt cx="179" cy="74"/>
          </a:xfrm>
        </xdr:grpSpPr>
        <xdr:sp macro="" textlink="">
          <xdr:nvSpPr>
            <xdr:cNvPr id="4773" name="Line 139"/>
            <xdr:cNvSpPr>
              <a:spLocks noChangeShapeType="1"/>
            </xdr:cNvSpPr>
          </xdr:nvSpPr>
          <xdr:spPr bwMode="auto">
            <a:xfrm>
              <a:off x="350" y="129"/>
              <a:ext cx="17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774" name="Line 140"/>
            <xdr:cNvSpPr>
              <a:spLocks noChangeShapeType="1"/>
            </xdr:cNvSpPr>
          </xdr:nvSpPr>
          <xdr:spPr bwMode="auto">
            <a:xfrm>
              <a:off x="350" y="203"/>
              <a:ext cx="17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4768" name="Group 141"/>
          <xdr:cNvGrpSpPr>
            <a:grpSpLocks/>
          </xdr:cNvGrpSpPr>
        </xdr:nvGrpSpPr>
        <xdr:grpSpPr bwMode="auto">
          <a:xfrm>
            <a:off x="110" y="260"/>
            <a:ext cx="180" cy="75"/>
            <a:chOff x="349" y="235"/>
            <a:chExt cx="180" cy="75"/>
          </a:xfrm>
        </xdr:grpSpPr>
        <xdr:sp macro="" textlink="">
          <xdr:nvSpPr>
            <xdr:cNvPr id="4771" name="Line 142"/>
            <xdr:cNvSpPr>
              <a:spLocks noChangeShapeType="1"/>
            </xdr:cNvSpPr>
          </xdr:nvSpPr>
          <xdr:spPr bwMode="auto">
            <a:xfrm>
              <a:off x="349" y="235"/>
              <a:ext cx="17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772" name="Line 143"/>
            <xdr:cNvSpPr>
              <a:spLocks noChangeShapeType="1"/>
            </xdr:cNvSpPr>
          </xdr:nvSpPr>
          <xdr:spPr bwMode="auto">
            <a:xfrm>
              <a:off x="350" y="310"/>
              <a:ext cx="17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4769" name="Line 144"/>
          <xdr:cNvSpPr>
            <a:spLocks noChangeShapeType="1"/>
          </xdr:cNvSpPr>
        </xdr:nvSpPr>
        <xdr:spPr bwMode="auto">
          <a:xfrm rot="5400000">
            <a:off x="70" y="241"/>
            <a:ext cx="26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70" name="Line 145"/>
          <xdr:cNvSpPr>
            <a:spLocks noChangeShapeType="1"/>
          </xdr:cNvSpPr>
        </xdr:nvSpPr>
        <xdr:spPr bwMode="auto">
          <a:xfrm rot="5400000">
            <a:off x="121" y="240"/>
            <a:ext cx="26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476250</xdr:colOff>
      <xdr:row>30</xdr:row>
      <xdr:rowOff>76200</xdr:rowOff>
    </xdr:from>
    <xdr:to>
      <xdr:col>8</xdr:col>
      <xdr:colOff>466725</xdr:colOff>
      <xdr:row>51</xdr:row>
      <xdr:rowOff>0</xdr:rowOff>
    </xdr:to>
    <xdr:grpSp>
      <xdr:nvGrpSpPr>
        <xdr:cNvPr id="4733" name="Group 179"/>
        <xdr:cNvGrpSpPr>
          <a:grpSpLocks/>
        </xdr:cNvGrpSpPr>
      </xdr:nvGrpSpPr>
      <xdr:grpSpPr bwMode="auto">
        <a:xfrm>
          <a:off x="3714750" y="5010150"/>
          <a:ext cx="2038350" cy="3381375"/>
          <a:chOff x="390" y="526"/>
          <a:chExt cx="214" cy="353"/>
        </a:xfrm>
      </xdr:grpSpPr>
      <xdr:grpSp>
        <xdr:nvGrpSpPr>
          <xdr:cNvPr id="4751" name="Group 23"/>
          <xdr:cNvGrpSpPr>
            <a:grpSpLocks/>
          </xdr:cNvGrpSpPr>
        </xdr:nvGrpSpPr>
        <xdr:grpSpPr bwMode="auto">
          <a:xfrm>
            <a:off x="390" y="526"/>
            <a:ext cx="214" cy="195"/>
            <a:chOff x="167" y="4836"/>
            <a:chExt cx="191" cy="195"/>
          </a:xfrm>
        </xdr:grpSpPr>
        <xdr:sp macro="" textlink="">
          <xdr:nvSpPr>
            <xdr:cNvPr id="4761" name="Oval 24"/>
            <xdr:cNvSpPr>
              <a:spLocks noChangeArrowheads="1"/>
            </xdr:cNvSpPr>
          </xdr:nvSpPr>
          <xdr:spPr bwMode="auto">
            <a:xfrm>
              <a:off x="167" y="4836"/>
              <a:ext cx="191" cy="190"/>
            </a:xfrm>
            <a:prstGeom prst="ellipse">
              <a:avLst/>
            </a:prstGeom>
            <a:solidFill>
              <a:srgbClr val="00CCFF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762" name="Oval 25"/>
            <xdr:cNvSpPr>
              <a:spLocks noChangeArrowheads="1"/>
            </xdr:cNvSpPr>
          </xdr:nvSpPr>
          <xdr:spPr bwMode="auto">
            <a:xfrm>
              <a:off x="228" y="4888"/>
              <a:ext cx="75" cy="75"/>
            </a:xfrm>
            <a:prstGeom prst="ellipse">
              <a:avLst/>
            </a:prstGeom>
            <a:solidFill>
              <a:srgbClr val="FFFFFF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763" name="AutoShape 26"/>
            <xdr:cNvSpPr>
              <a:spLocks noChangeArrowheads="1"/>
            </xdr:cNvSpPr>
          </xdr:nvSpPr>
          <xdr:spPr bwMode="auto">
            <a:xfrm>
              <a:off x="220" y="4922"/>
              <a:ext cx="97" cy="109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764" name="Line 27"/>
            <xdr:cNvSpPr>
              <a:spLocks noChangeShapeType="1"/>
            </xdr:cNvSpPr>
          </xdr:nvSpPr>
          <xdr:spPr bwMode="auto">
            <a:xfrm flipV="1">
              <a:off x="269" y="4859"/>
              <a:ext cx="56" cy="6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med" len="med"/>
              <a:tailEnd type="triangle" w="med" len="med"/>
            </a:ln>
          </xdr:spPr>
        </xdr:sp>
        <xdr:sp macro="" textlink="">
          <xdr:nvSpPr>
            <xdr:cNvPr id="4765" name="Line 28"/>
            <xdr:cNvSpPr>
              <a:spLocks noChangeShapeType="1"/>
            </xdr:cNvSpPr>
          </xdr:nvSpPr>
          <xdr:spPr bwMode="auto">
            <a:xfrm flipH="1" flipV="1">
              <a:off x="231" y="4905"/>
              <a:ext cx="38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</xdr:grpSp>
      <xdr:grpSp>
        <xdr:nvGrpSpPr>
          <xdr:cNvPr id="4752" name="Group 167"/>
          <xdr:cNvGrpSpPr>
            <a:grpSpLocks/>
          </xdr:cNvGrpSpPr>
        </xdr:nvGrpSpPr>
        <xdr:grpSpPr bwMode="auto">
          <a:xfrm>
            <a:off x="401" y="770"/>
            <a:ext cx="170" cy="109"/>
            <a:chOff x="401" y="770"/>
            <a:chExt cx="170" cy="109"/>
          </a:xfrm>
        </xdr:grpSpPr>
        <xdr:grpSp>
          <xdr:nvGrpSpPr>
            <xdr:cNvPr id="4753" name="Group 152"/>
            <xdr:cNvGrpSpPr>
              <a:grpSpLocks/>
            </xdr:cNvGrpSpPr>
          </xdr:nvGrpSpPr>
          <xdr:grpSpPr bwMode="auto">
            <a:xfrm>
              <a:off x="401" y="770"/>
              <a:ext cx="117" cy="46"/>
              <a:chOff x="391" y="785"/>
              <a:chExt cx="117" cy="46"/>
            </a:xfrm>
          </xdr:grpSpPr>
          <xdr:grpSp>
            <xdr:nvGrpSpPr>
              <xdr:cNvPr id="4757" name="Group 150"/>
              <xdr:cNvGrpSpPr>
                <a:grpSpLocks/>
              </xdr:cNvGrpSpPr>
            </xdr:nvGrpSpPr>
            <xdr:grpSpPr bwMode="auto">
              <a:xfrm>
                <a:off x="391" y="785"/>
                <a:ext cx="76" cy="46"/>
                <a:chOff x="391" y="785"/>
                <a:chExt cx="76" cy="46"/>
              </a:xfrm>
            </xdr:grpSpPr>
            <xdr:sp macro="" textlink="">
              <xdr:nvSpPr>
                <xdr:cNvPr id="4759" name="Line 148"/>
                <xdr:cNvSpPr>
                  <a:spLocks noChangeShapeType="1"/>
                </xdr:cNvSpPr>
              </xdr:nvSpPr>
              <xdr:spPr bwMode="auto">
                <a:xfrm>
                  <a:off x="391" y="785"/>
                  <a:ext cx="75" cy="0"/>
                </a:xfrm>
                <a:prstGeom prst="line">
                  <a:avLst/>
                </a:prstGeom>
                <a:noFill/>
                <a:ln w="9525">
                  <a:solidFill>
                    <a:srgbClr val="FF0000"/>
                  </a:solidFill>
                  <a:round/>
                  <a:headEnd type="triangle" w="med" len="med"/>
                  <a:tailEnd/>
                </a:ln>
              </xdr:spPr>
            </xdr:sp>
            <xdr:sp macro="" textlink="">
              <xdr:nvSpPr>
                <xdr:cNvPr id="4760" name="Line 149"/>
                <xdr:cNvSpPr>
                  <a:spLocks noChangeShapeType="1"/>
                </xdr:cNvSpPr>
              </xdr:nvSpPr>
              <xdr:spPr bwMode="auto">
                <a:xfrm>
                  <a:off x="467" y="785"/>
                  <a:ext cx="0" cy="46"/>
                </a:xfrm>
                <a:prstGeom prst="line">
                  <a:avLst/>
                </a:prstGeom>
                <a:noFill/>
                <a:ln w="9525">
                  <a:solidFill>
                    <a:srgbClr val="FF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4758" name="AutoShape 151"/>
              <xdr:cNvSpPr>
                <a:spLocks noChangeArrowheads="1"/>
              </xdr:cNvSpPr>
            </xdr:nvSpPr>
            <xdr:spPr bwMode="auto">
              <a:xfrm>
                <a:off x="426" y="788"/>
                <a:ext cx="82" cy="30"/>
              </a:xfrm>
              <a:prstGeom prst="upArrow">
                <a:avLst>
                  <a:gd name="adj1" fmla="val 50000"/>
                  <a:gd name="adj2" fmla="val 25000"/>
                </a:avLst>
              </a:prstGeom>
              <a:solidFill>
                <a:srgbClr val="FFFFFF"/>
              </a:solidFill>
              <a:ln w="9525">
                <a:solidFill>
                  <a:srgbClr val="FF66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4754" name="Group 153"/>
            <xdr:cNvGrpSpPr>
              <a:grpSpLocks/>
            </xdr:cNvGrpSpPr>
          </xdr:nvGrpSpPr>
          <xdr:grpSpPr bwMode="auto">
            <a:xfrm>
              <a:off x="456" y="824"/>
              <a:ext cx="115" cy="55"/>
              <a:chOff x="369" y="420"/>
              <a:chExt cx="115" cy="55"/>
            </a:xfrm>
          </xdr:grpSpPr>
          <xdr:sp macro="" textlink="">
            <xdr:nvSpPr>
              <xdr:cNvPr id="4755" name="Oval 154"/>
              <xdr:cNvSpPr>
                <a:spLocks noChangeArrowheads="1"/>
              </xdr:cNvSpPr>
            </xdr:nvSpPr>
            <xdr:spPr bwMode="auto">
              <a:xfrm>
                <a:off x="436" y="426"/>
                <a:ext cx="48" cy="42"/>
              </a:xfrm>
              <a:prstGeom prst="ellipse">
                <a:avLst/>
              </a:prstGeom>
              <a:noFill/>
              <a:ln w="38100">
                <a:solidFill>
                  <a:srgbClr val="FF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51" name="AutoShape 155"/>
              <xdr:cNvSpPr>
                <a:spLocks noChangeArrowheads="1"/>
              </xdr:cNvSpPr>
            </xdr:nvSpPr>
            <xdr:spPr bwMode="auto">
              <a:xfrm>
                <a:off x="369" y="418"/>
                <a:ext cx="82" cy="57"/>
              </a:xfrm>
              <a:prstGeom prst="chevron">
                <a:avLst>
                  <a:gd name="adj" fmla="val 37273"/>
                </a:avLst>
              </a:prstGeom>
              <a:solidFill>
                <a:srgbClr val="FF0000"/>
              </a:solidFill>
              <a:ln w="57150">
                <a:solidFill>
                  <a:srgbClr val="FF99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0" bIns="0" anchor="t" upright="1"/>
              <a:lstStyle/>
              <a:p>
                <a:pPr algn="l" rtl="0">
                  <a:defRPr sz="1000"/>
                </a:pPr>
                <a:endParaRPr lang="pt-BR" sz="1000" b="0" i="0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r>
                  <a:rPr lang="pt-BR" sz="10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CO</a:t>
                </a:r>
                <a:r>
                  <a:rPr lang="pt-BR" sz="1000" b="1" i="0" strike="noStrike">
                    <a:solidFill>
                      <a:srgbClr val="FFFFFF"/>
                    </a:solidFill>
                    <a:latin typeface="Arial"/>
                    <a:cs typeface="Arial"/>
                  </a:rPr>
                  <a:t>MENT</a:t>
                </a:r>
                <a:r>
                  <a:rPr lang="pt-BR" sz="1000" b="0" i="0" strike="noStrike">
                    <a:solidFill>
                      <a:srgbClr val="FFFFFF"/>
                    </a:solidFill>
                    <a:latin typeface="Arial"/>
                    <a:cs typeface="Arial"/>
                  </a:rPr>
                  <a:t>.</a:t>
                </a:r>
              </a:p>
            </xdr:txBody>
          </xdr:sp>
        </xdr:grpSp>
      </xdr:grpSp>
    </xdr:grpSp>
    <xdr:clientData/>
  </xdr:twoCellAnchor>
  <xdr:twoCellAnchor>
    <xdr:from>
      <xdr:col>5</xdr:col>
      <xdr:colOff>476250</xdr:colOff>
      <xdr:row>104</xdr:row>
      <xdr:rowOff>76200</xdr:rowOff>
    </xdr:from>
    <xdr:to>
      <xdr:col>8</xdr:col>
      <xdr:colOff>466725</xdr:colOff>
      <xdr:row>124</xdr:row>
      <xdr:rowOff>152400</xdr:rowOff>
    </xdr:to>
    <xdr:grpSp>
      <xdr:nvGrpSpPr>
        <xdr:cNvPr id="4734" name="Group 178"/>
        <xdr:cNvGrpSpPr>
          <a:grpSpLocks/>
        </xdr:cNvGrpSpPr>
      </xdr:nvGrpSpPr>
      <xdr:grpSpPr bwMode="auto">
        <a:xfrm>
          <a:off x="3714750" y="17164050"/>
          <a:ext cx="2038350" cy="3448050"/>
          <a:chOff x="390" y="1800"/>
          <a:chExt cx="214" cy="360"/>
        </a:xfrm>
      </xdr:grpSpPr>
      <xdr:grpSp>
        <xdr:nvGrpSpPr>
          <xdr:cNvPr id="4736" name="Group 125"/>
          <xdr:cNvGrpSpPr>
            <a:grpSpLocks/>
          </xdr:cNvGrpSpPr>
        </xdr:nvGrpSpPr>
        <xdr:grpSpPr bwMode="auto">
          <a:xfrm>
            <a:off x="390" y="1800"/>
            <a:ext cx="214" cy="203"/>
            <a:chOff x="167" y="4836"/>
            <a:chExt cx="191" cy="195"/>
          </a:xfrm>
        </xdr:grpSpPr>
        <xdr:sp macro="" textlink="">
          <xdr:nvSpPr>
            <xdr:cNvPr id="4746" name="Oval 126"/>
            <xdr:cNvSpPr>
              <a:spLocks noChangeArrowheads="1"/>
            </xdr:cNvSpPr>
          </xdr:nvSpPr>
          <xdr:spPr bwMode="auto">
            <a:xfrm>
              <a:off x="167" y="4836"/>
              <a:ext cx="191" cy="190"/>
            </a:xfrm>
            <a:prstGeom prst="ellipse">
              <a:avLst/>
            </a:prstGeom>
            <a:solidFill>
              <a:srgbClr val="00CCFF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747" name="Oval 127"/>
            <xdr:cNvSpPr>
              <a:spLocks noChangeArrowheads="1"/>
            </xdr:cNvSpPr>
          </xdr:nvSpPr>
          <xdr:spPr bwMode="auto">
            <a:xfrm>
              <a:off x="228" y="4888"/>
              <a:ext cx="75" cy="75"/>
            </a:xfrm>
            <a:prstGeom prst="ellipse">
              <a:avLst/>
            </a:prstGeom>
            <a:solidFill>
              <a:srgbClr val="FFFFFF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748" name="AutoShape 128"/>
            <xdr:cNvSpPr>
              <a:spLocks noChangeArrowheads="1"/>
            </xdr:cNvSpPr>
          </xdr:nvSpPr>
          <xdr:spPr bwMode="auto">
            <a:xfrm>
              <a:off x="220" y="4922"/>
              <a:ext cx="97" cy="109"/>
            </a:xfrm>
            <a:prstGeom prst="triangle">
              <a:avLst>
                <a:gd name="adj" fmla="val 50000"/>
              </a:avLst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749" name="Line 129"/>
            <xdr:cNvSpPr>
              <a:spLocks noChangeShapeType="1"/>
            </xdr:cNvSpPr>
          </xdr:nvSpPr>
          <xdr:spPr bwMode="auto">
            <a:xfrm flipV="1">
              <a:off x="269" y="4859"/>
              <a:ext cx="56" cy="6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med" len="med"/>
              <a:tailEnd type="triangle" w="med" len="med"/>
            </a:ln>
          </xdr:spPr>
        </xdr:sp>
        <xdr:sp macro="" textlink="">
          <xdr:nvSpPr>
            <xdr:cNvPr id="4750" name="Line 130"/>
            <xdr:cNvSpPr>
              <a:spLocks noChangeShapeType="1"/>
            </xdr:cNvSpPr>
          </xdr:nvSpPr>
          <xdr:spPr bwMode="auto">
            <a:xfrm flipH="1" flipV="1">
              <a:off x="231" y="4905"/>
              <a:ext cx="38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</xdr:spPr>
        </xdr:sp>
      </xdr:grpSp>
      <xdr:grpSp>
        <xdr:nvGrpSpPr>
          <xdr:cNvPr id="4737" name="Group 168"/>
          <xdr:cNvGrpSpPr>
            <a:grpSpLocks/>
          </xdr:cNvGrpSpPr>
        </xdr:nvGrpSpPr>
        <xdr:grpSpPr bwMode="auto">
          <a:xfrm>
            <a:off x="395" y="2051"/>
            <a:ext cx="170" cy="109"/>
            <a:chOff x="401" y="770"/>
            <a:chExt cx="170" cy="109"/>
          </a:xfrm>
        </xdr:grpSpPr>
        <xdr:grpSp>
          <xdr:nvGrpSpPr>
            <xdr:cNvPr id="4738" name="Group 169"/>
            <xdr:cNvGrpSpPr>
              <a:grpSpLocks/>
            </xdr:cNvGrpSpPr>
          </xdr:nvGrpSpPr>
          <xdr:grpSpPr bwMode="auto">
            <a:xfrm>
              <a:off x="401" y="770"/>
              <a:ext cx="117" cy="46"/>
              <a:chOff x="391" y="785"/>
              <a:chExt cx="117" cy="46"/>
            </a:xfrm>
          </xdr:grpSpPr>
          <xdr:grpSp>
            <xdr:nvGrpSpPr>
              <xdr:cNvPr id="4742" name="Group 170"/>
              <xdr:cNvGrpSpPr>
                <a:grpSpLocks/>
              </xdr:cNvGrpSpPr>
            </xdr:nvGrpSpPr>
            <xdr:grpSpPr bwMode="auto">
              <a:xfrm>
                <a:off x="391" y="785"/>
                <a:ext cx="76" cy="46"/>
                <a:chOff x="391" y="785"/>
                <a:chExt cx="76" cy="46"/>
              </a:xfrm>
            </xdr:grpSpPr>
            <xdr:sp macro="" textlink="">
              <xdr:nvSpPr>
                <xdr:cNvPr id="4744" name="Line 171"/>
                <xdr:cNvSpPr>
                  <a:spLocks noChangeShapeType="1"/>
                </xdr:cNvSpPr>
              </xdr:nvSpPr>
              <xdr:spPr bwMode="auto">
                <a:xfrm>
                  <a:off x="391" y="785"/>
                  <a:ext cx="75" cy="0"/>
                </a:xfrm>
                <a:prstGeom prst="line">
                  <a:avLst/>
                </a:prstGeom>
                <a:noFill/>
                <a:ln w="9525">
                  <a:solidFill>
                    <a:srgbClr val="FF0000"/>
                  </a:solidFill>
                  <a:round/>
                  <a:headEnd type="triangle" w="med" len="med"/>
                  <a:tailEnd/>
                </a:ln>
              </xdr:spPr>
            </xdr:sp>
            <xdr:sp macro="" textlink="">
              <xdr:nvSpPr>
                <xdr:cNvPr id="4745" name="Line 172"/>
                <xdr:cNvSpPr>
                  <a:spLocks noChangeShapeType="1"/>
                </xdr:cNvSpPr>
              </xdr:nvSpPr>
              <xdr:spPr bwMode="auto">
                <a:xfrm>
                  <a:off x="467" y="785"/>
                  <a:ext cx="0" cy="46"/>
                </a:xfrm>
                <a:prstGeom prst="line">
                  <a:avLst/>
                </a:prstGeom>
                <a:noFill/>
                <a:ln w="9525">
                  <a:solidFill>
                    <a:srgbClr val="FF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4743" name="AutoShape 173"/>
              <xdr:cNvSpPr>
                <a:spLocks noChangeArrowheads="1"/>
              </xdr:cNvSpPr>
            </xdr:nvSpPr>
            <xdr:spPr bwMode="auto">
              <a:xfrm>
                <a:off x="426" y="788"/>
                <a:ext cx="82" cy="30"/>
              </a:xfrm>
              <a:prstGeom prst="upArrow">
                <a:avLst>
                  <a:gd name="adj1" fmla="val 50000"/>
                  <a:gd name="adj2" fmla="val 25000"/>
                </a:avLst>
              </a:prstGeom>
              <a:solidFill>
                <a:srgbClr val="FFFFFF"/>
              </a:solidFill>
              <a:ln w="9525">
                <a:solidFill>
                  <a:srgbClr val="FF66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4739" name="Group 174"/>
            <xdr:cNvGrpSpPr>
              <a:grpSpLocks/>
            </xdr:cNvGrpSpPr>
          </xdr:nvGrpSpPr>
          <xdr:grpSpPr bwMode="auto">
            <a:xfrm>
              <a:off x="456" y="824"/>
              <a:ext cx="115" cy="55"/>
              <a:chOff x="369" y="420"/>
              <a:chExt cx="115" cy="55"/>
            </a:xfrm>
          </xdr:grpSpPr>
          <xdr:sp macro="" textlink="">
            <xdr:nvSpPr>
              <xdr:cNvPr id="4740" name="Oval 175"/>
              <xdr:cNvSpPr>
                <a:spLocks noChangeArrowheads="1"/>
              </xdr:cNvSpPr>
            </xdr:nvSpPr>
            <xdr:spPr bwMode="auto">
              <a:xfrm>
                <a:off x="436" y="426"/>
                <a:ext cx="48" cy="42"/>
              </a:xfrm>
              <a:prstGeom prst="ellipse">
                <a:avLst/>
              </a:prstGeom>
              <a:noFill/>
              <a:ln w="38100">
                <a:solidFill>
                  <a:srgbClr val="FF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72" name="AutoShape 176"/>
              <xdr:cNvSpPr>
                <a:spLocks noChangeArrowheads="1"/>
              </xdr:cNvSpPr>
            </xdr:nvSpPr>
            <xdr:spPr bwMode="auto">
              <a:xfrm>
                <a:off x="369" y="418"/>
                <a:ext cx="82" cy="57"/>
              </a:xfrm>
              <a:prstGeom prst="chevron">
                <a:avLst>
                  <a:gd name="adj" fmla="val 37273"/>
                </a:avLst>
              </a:prstGeom>
              <a:solidFill>
                <a:srgbClr val="FF0000"/>
              </a:solidFill>
              <a:ln w="57150">
                <a:solidFill>
                  <a:srgbClr val="FF99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0" bIns="0" anchor="t" upright="1"/>
              <a:lstStyle/>
              <a:p>
                <a:pPr algn="l" rtl="0">
                  <a:defRPr sz="1000"/>
                </a:pPr>
                <a:endParaRPr lang="pt-BR" sz="1000" b="0" i="0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 rtl="0">
                  <a:defRPr sz="1000"/>
                </a:pPr>
                <a:r>
                  <a:rPr lang="pt-BR" sz="10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CO</a:t>
                </a:r>
                <a:r>
                  <a:rPr lang="pt-BR" sz="1000" b="1" i="0" strike="noStrike">
                    <a:solidFill>
                      <a:srgbClr val="FFFFFF"/>
                    </a:solidFill>
                    <a:latin typeface="Arial"/>
                    <a:cs typeface="Arial"/>
                  </a:rPr>
                  <a:t>MENT</a:t>
                </a:r>
                <a:r>
                  <a:rPr lang="pt-BR" sz="1000" b="0" i="0" strike="noStrike">
                    <a:solidFill>
                      <a:srgbClr val="FFFFFF"/>
                    </a:solidFill>
                    <a:latin typeface="Arial"/>
                    <a:cs typeface="Arial"/>
                  </a:rPr>
                  <a:t>.</a:t>
                </a:r>
              </a:p>
            </xdr:txBody>
          </xdr:sp>
        </xdr:grpSp>
      </xdr:grpSp>
    </xdr:grpSp>
    <xdr:clientData/>
  </xdr:twoCellAnchor>
  <xdr:twoCellAnchor>
    <xdr:from>
      <xdr:col>9</xdr:col>
      <xdr:colOff>590550</xdr:colOff>
      <xdr:row>3</xdr:row>
      <xdr:rowOff>9525</xdr:rowOff>
    </xdr:from>
    <xdr:to>
      <xdr:col>10</xdr:col>
      <xdr:colOff>457200</xdr:colOff>
      <xdr:row>6</xdr:row>
      <xdr:rowOff>0</xdr:rowOff>
    </xdr:to>
    <xdr:sp macro="" textlink="">
      <xdr:nvSpPr>
        <xdr:cNvPr id="4735" name="Oval 180" descr="TQ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486525" y="495300"/>
          <a:ext cx="476250" cy="476250"/>
        </a:xfrm>
        <a:prstGeom prst="ellipse">
          <a:avLst/>
        </a:prstGeom>
        <a:blipFill dpi="0" rotWithShape="1">
          <a:blip xmlns:r="http://schemas.openxmlformats.org/officeDocument/2006/relationships" r:embed="rId2" cstate="print"/>
          <a:srcRect/>
          <a:stretch>
            <a:fillRect/>
          </a:stretch>
        </a:blipFill>
        <a:ln w="571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19050</xdr:rowOff>
    </xdr:from>
    <xdr:to>
      <xdr:col>8</xdr:col>
      <xdr:colOff>28575</xdr:colOff>
      <xdr:row>5</xdr:row>
      <xdr:rowOff>114300</xdr:rowOff>
    </xdr:to>
    <xdr:grpSp>
      <xdr:nvGrpSpPr>
        <xdr:cNvPr id="5956" name="Group 1"/>
        <xdr:cNvGrpSpPr>
          <a:grpSpLocks/>
        </xdr:cNvGrpSpPr>
      </xdr:nvGrpSpPr>
      <xdr:grpSpPr bwMode="auto">
        <a:xfrm>
          <a:off x="923925" y="19050"/>
          <a:ext cx="3981450" cy="904875"/>
          <a:chOff x="523" y="904"/>
          <a:chExt cx="418" cy="95"/>
        </a:xfrm>
      </xdr:grpSpPr>
      <xdr:sp macro="" textlink="">
        <xdr:nvSpPr>
          <xdr:cNvPr id="5122" name="Rectangle 2"/>
          <xdr:cNvSpPr>
            <a:spLocks noChangeArrowheads="1"/>
          </xdr:cNvSpPr>
        </xdr:nvSpPr>
        <xdr:spPr bwMode="auto">
          <a:xfrm>
            <a:off x="585" y="956"/>
            <a:ext cx="356" cy="27"/>
          </a:xfrm>
          <a:prstGeom prst="rect">
            <a:avLst/>
          </a:prstGeom>
          <a:solidFill>
            <a:srgbClr val="00FFFF"/>
          </a:solidFill>
          <a:ln w="9525">
            <a:solidFill>
              <a:srgbClr val="00FFFF"/>
            </a:solidFill>
            <a:miter lim="800000"/>
            <a:headEnd/>
            <a:tailEnd/>
          </a:ln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PENTEADO NETO</a:t>
            </a:r>
          </a:p>
        </xdr:txBody>
      </xdr:sp>
      <xdr:grpSp>
        <xdr:nvGrpSpPr>
          <xdr:cNvPr id="6136" name="Group 3"/>
          <xdr:cNvGrpSpPr>
            <a:grpSpLocks/>
          </xdr:cNvGrpSpPr>
        </xdr:nvGrpSpPr>
        <xdr:grpSpPr bwMode="auto">
          <a:xfrm>
            <a:off x="523" y="904"/>
            <a:ext cx="82" cy="95"/>
            <a:chOff x="283" y="476"/>
            <a:chExt cx="233" cy="271"/>
          </a:xfrm>
        </xdr:grpSpPr>
        <xdr:grpSp>
          <xdr:nvGrpSpPr>
            <xdr:cNvPr id="6137" name="Group 4"/>
            <xdr:cNvGrpSpPr>
              <a:grpSpLocks/>
            </xdr:cNvGrpSpPr>
          </xdr:nvGrpSpPr>
          <xdr:grpSpPr bwMode="auto">
            <a:xfrm>
              <a:off x="322" y="525"/>
              <a:ext cx="153" cy="179"/>
              <a:chOff x="80" y="120"/>
              <a:chExt cx="153" cy="179"/>
            </a:xfrm>
          </xdr:grpSpPr>
          <xdr:sp macro="" textlink="">
            <xdr:nvSpPr>
              <xdr:cNvPr id="13317" name="Rectangle 5"/>
              <xdr:cNvSpPr>
                <a:spLocks noChangeArrowheads="1"/>
              </xdr:cNvSpPr>
            </xdr:nvSpPr>
            <xdr:spPr bwMode="auto">
              <a:xfrm>
                <a:off x="131" y="120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FF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3318" name="Rectangle 6"/>
              <xdr:cNvSpPr>
                <a:spLocks noChangeArrowheads="1"/>
              </xdr:cNvSpPr>
            </xdr:nvSpPr>
            <xdr:spPr bwMode="auto">
              <a:xfrm>
                <a:off x="80" y="228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3319" name="Rectangle 7" descr="Vertical escura"/>
              <xdr:cNvSpPr>
                <a:spLocks noChangeArrowheads="1"/>
              </xdr:cNvSpPr>
            </xdr:nvSpPr>
            <xdr:spPr bwMode="auto">
              <a:xfrm>
                <a:off x="131" y="120"/>
                <a:ext cx="51" cy="179"/>
              </a:xfrm>
              <a:prstGeom prst="rect">
                <a:avLst/>
              </a:prstGeom>
              <a:pattFill prst="dkVert">
                <a:fgClr>
                  <a:srgbClr val="000000"/>
                </a:fgClr>
                <a:bgClr>
                  <a:srgbClr val="FFFFFF"/>
                </a:bgClr>
              </a:patt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6138" name="Group 8"/>
            <xdr:cNvGrpSpPr>
              <a:grpSpLocks/>
            </xdr:cNvGrpSpPr>
          </xdr:nvGrpSpPr>
          <xdr:grpSpPr bwMode="auto">
            <a:xfrm>
              <a:off x="283" y="476"/>
              <a:ext cx="233" cy="271"/>
              <a:chOff x="283" y="476"/>
              <a:chExt cx="233" cy="271"/>
            </a:xfrm>
          </xdr:grpSpPr>
          <xdr:grpSp>
            <xdr:nvGrpSpPr>
              <xdr:cNvPr id="6139" name="Group 9"/>
              <xdr:cNvGrpSpPr>
                <a:grpSpLocks/>
              </xdr:cNvGrpSpPr>
            </xdr:nvGrpSpPr>
            <xdr:grpSpPr bwMode="auto">
              <a:xfrm>
                <a:off x="337" y="524"/>
                <a:ext cx="179" cy="74"/>
                <a:chOff x="350" y="129"/>
                <a:chExt cx="179" cy="74"/>
              </a:xfrm>
            </xdr:grpSpPr>
            <xdr:sp macro="" textlink="">
              <xdr:nvSpPr>
                <xdr:cNvPr id="13315" name="Line 10"/>
                <xdr:cNvSpPr>
                  <a:spLocks noChangeShapeType="1"/>
                </xdr:cNvSpPr>
              </xdr:nvSpPr>
              <xdr:spPr bwMode="auto">
                <a:xfrm>
                  <a:off x="350" y="129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3316" name="Line 11"/>
                <xdr:cNvSpPr>
                  <a:spLocks noChangeShapeType="1"/>
                </xdr:cNvSpPr>
              </xdr:nvSpPr>
              <xdr:spPr bwMode="auto">
                <a:xfrm>
                  <a:off x="350" y="203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6140" name="Line 12"/>
              <xdr:cNvSpPr>
                <a:spLocks noChangeShapeType="1"/>
              </xdr:cNvSpPr>
            </xdr:nvSpPr>
            <xdr:spPr bwMode="auto">
              <a:xfrm rot="5400000">
                <a:off x="237" y="612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41" name="Line 13"/>
              <xdr:cNvSpPr>
                <a:spLocks noChangeShapeType="1"/>
              </xdr:cNvSpPr>
            </xdr:nvSpPr>
            <xdr:spPr bwMode="auto">
              <a:xfrm rot="5400000">
                <a:off x="288" y="611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42" name="Line 14"/>
              <xdr:cNvSpPr>
                <a:spLocks noChangeShapeType="1"/>
              </xdr:cNvSpPr>
            </xdr:nvSpPr>
            <xdr:spPr bwMode="auto">
              <a:xfrm>
                <a:off x="477" y="481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43" name="Line 15"/>
              <xdr:cNvSpPr>
                <a:spLocks noChangeShapeType="1"/>
              </xdr:cNvSpPr>
            </xdr:nvSpPr>
            <xdr:spPr bwMode="auto">
              <a:xfrm>
                <a:off x="323" y="603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grpSp>
            <xdr:nvGrpSpPr>
              <xdr:cNvPr id="13312" name="Group 16"/>
              <xdr:cNvGrpSpPr>
                <a:grpSpLocks/>
              </xdr:cNvGrpSpPr>
            </xdr:nvGrpSpPr>
            <xdr:grpSpPr bwMode="auto">
              <a:xfrm>
                <a:off x="283" y="631"/>
                <a:ext cx="180" cy="75"/>
                <a:chOff x="349" y="235"/>
                <a:chExt cx="180" cy="75"/>
              </a:xfrm>
            </xdr:grpSpPr>
            <xdr:sp macro="" textlink="">
              <xdr:nvSpPr>
                <xdr:cNvPr id="13313" name="Line 17"/>
                <xdr:cNvSpPr>
                  <a:spLocks noChangeShapeType="1"/>
                </xdr:cNvSpPr>
              </xdr:nvSpPr>
              <xdr:spPr bwMode="auto">
                <a:xfrm>
                  <a:off x="349" y="235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3314" name="Line 18"/>
                <xdr:cNvSpPr>
                  <a:spLocks noChangeShapeType="1"/>
                </xdr:cNvSpPr>
              </xdr:nvSpPr>
              <xdr:spPr bwMode="auto">
                <a:xfrm>
                  <a:off x="350" y="310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</xdr:grpSp>
    </xdr:grpSp>
    <xdr:clientData/>
  </xdr:twoCellAnchor>
  <xdr:twoCellAnchor>
    <xdr:from>
      <xdr:col>0</xdr:col>
      <xdr:colOff>0</xdr:colOff>
      <xdr:row>43</xdr:row>
      <xdr:rowOff>19050</xdr:rowOff>
    </xdr:from>
    <xdr:to>
      <xdr:col>2</xdr:col>
      <xdr:colOff>171450</xdr:colOff>
      <xdr:row>44</xdr:row>
      <xdr:rowOff>38100</xdr:rowOff>
    </xdr:to>
    <xdr:sp macro="" textlink="">
      <xdr:nvSpPr>
        <xdr:cNvPr id="5184" name="Rectangle 64"/>
        <xdr:cNvSpPr>
          <a:spLocks noChangeArrowheads="1"/>
        </xdr:cNvSpPr>
      </xdr:nvSpPr>
      <xdr:spPr bwMode="auto">
        <a:xfrm flipV="1">
          <a:off x="0" y="7019925"/>
          <a:ext cx="1390650" cy="180975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FFFFFF"/>
              </a:solidFill>
              <a:latin typeface="Arial"/>
              <a:cs typeface="Arial"/>
            </a:rPr>
            <a:t>LINHA DE CONCORDÂNCIA</a:t>
          </a:r>
        </a:p>
      </xdr:txBody>
    </xdr:sp>
    <xdr:clientData/>
  </xdr:twoCellAnchor>
  <xdr:twoCellAnchor>
    <xdr:from>
      <xdr:col>8</xdr:col>
      <xdr:colOff>209550</xdr:colOff>
      <xdr:row>44</xdr:row>
      <xdr:rowOff>38100</xdr:rowOff>
    </xdr:from>
    <xdr:to>
      <xdr:col>9</xdr:col>
      <xdr:colOff>504825</xdr:colOff>
      <xdr:row>45</xdr:row>
      <xdr:rowOff>28575</xdr:rowOff>
    </xdr:to>
    <xdr:sp macro="" textlink="">
      <xdr:nvSpPr>
        <xdr:cNvPr id="5185" name="Rectangle 65"/>
        <xdr:cNvSpPr>
          <a:spLocks noChangeArrowheads="1"/>
        </xdr:cNvSpPr>
      </xdr:nvSpPr>
      <xdr:spPr bwMode="auto">
        <a:xfrm flipV="1">
          <a:off x="5086350" y="7200900"/>
          <a:ext cx="904875" cy="15240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FFFFFF"/>
              </a:solidFill>
              <a:latin typeface="Arial"/>
              <a:cs typeface="Arial"/>
            </a:rPr>
            <a:t>LINHA DE SOLDA</a:t>
          </a:r>
        </a:p>
      </xdr:txBody>
    </xdr:sp>
    <xdr:clientData/>
  </xdr:twoCellAnchor>
  <xdr:twoCellAnchor>
    <xdr:from>
      <xdr:col>1</xdr:col>
      <xdr:colOff>704850</xdr:colOff>
      <xdr:row>61</xdr:row>
      <xdr:rowOff>95250</xdr:rowOff>
    </xdr:from>
    <xdr:to>
      <xdr:col>8</xdr:col>
      <xdr:colOff>581025</xdr:colOff>
      <xdr:row>74</xdr:row>
      <xdr:rowOff>38100</xdr:rowOff>
    </xdr:to>
    <xdr:grpSp>
      <xdr:nvGrpSpPr>
        <xdr:cNvPr id="5959" name="Group 89"/>
        <xdr:cNvGrpSpPr>
          <a:grpSpLocks/>
        </xdr:cNvGrpSpPr>
      </xdr:nvGrpSpPr>
      <xdr:grpSpPr bwMode="auto">
        <a:xfrm>
          <a:off x="1219200" y="10058400"/>
          <a:ext cx="4238625" cy="2114550"/>
          <a:chOff x="138" y="5351"/>
          <a:chExt cx="458" cy="216"/>
        </a:xfrm>
      </xdr:grpSpPr>
      <xdr:grpSp>
        <xdr:nvGrpSpPr>
          <xdr:cNvPr id="6115" name="Group 90"/>
          <xdr:cNvGrpSpPr>
            <a:grpSpLocks/>
          </xdr:cNvGrpSpPr>
        </xdr:nvGrpSpPr>
        <xdr:grpSpPr bwMode="auto">
          <a:xfrm>
            <a:off x="138" y="5351"/>
            <a:ext cx="458" cy="216"/>
            <a:chOff x="138" y="5351"/>
            <a:chExt cx="458" cy="216"/>
          </a:xfrm>
        </xdr:grpSpPr>
        <xdr:grpSp>
          <xdr:nvGrpSpPr>
            <xdr:cNvPr id="6118" name="Group 91"/>
            <xdr:cNvGrpSpPr>
              <a:grpSpLocks/>
            </xdr:cNvGrpSpPr>
          </xdr:nvGrpSpPr>
          <xdr:grpSpPr bwMode="auto">
            <a:xfrm>
              <a:off x="138" y="5351"/>
              <a:ext cx="347" cy="175"/>
              <a:chOff x="154" y="5360"/>
              <a:chExt cx="347" cy="175"/>
            </a:xfrm>
          </xdr:grpSpPr>
          <xdr:grpSp>
            <xdr:nvGrpSpPr>
              <xdr:cNvPr id="6122" name="Group 92"/>
              <xdr:cNvGrpSpPr>
                <a:grpSpLocks/>
              </xdr:cNvGrpSpPr>
            </xdr:nvGrpSpPr>
            <xdr:grpSpPr bwMode="auto">
              <a:xfrm>
                <a:off x="190" y="5360"/>
                <a:ext cx="311" cy="140"/>
                <a:chOff x="225" y="5342"/>
                <a:chExt cx="311" cy="140"/>
              </a:xfrm>
            </xdr:grpSpPr>
            <xdr:grpSp>
              <xdr:nvGrpSpPr>
                <xdr:cNvPr id="6128" name="Group 93"/>
                <xdr:cNvGrpSpPr>
                  <a:grpSpLocks/>
                </xdr:cNvGrpSpPr>
              </xdr:nvGrpSpPr>
              <xdr:grpSpPr bwMode="auto">
                <a:xfrm>
                  <a:off x="225" y="5342"/>
                  <a:ext cx="311" cy="140"/>
                  <a:chOff x="225" y="5342"/>
                  <a:chExt cx="311" cy="140"/>
                </a:xfrm>
              </xdr:grpSpPr>
              <xdr:grpSp>
                <xdr:nvGrpSpPr>
                  <xdr:cNvPr id="6130" name="Group 94"/>
                  <xdr:cNvGrpSpPr>
                    <a:grpSpLocks/>
                  </xdr:cNvGrpSpPr>
                </xdr:nvGrpSpPr>
                <xdr:grpSpPr bwMode="auto">
                  <a:xfrm>
                    <a:off x="225" y="5342"/>
                    <a:ext cx="214" cy="140"/>
                    <a:chOff x="225" y="5342"/>
                    <a:chExt cx="214" cy="140"/>
                  </a:xfrm>
                </xdr:grpSpPr>
                <xdr:sp macro="" textlink="">
                  <xdr:nvSpPr>
                    <xdr:cNvPr id="6133" name="AutoShape 95"/>
                    <xdr:cNvSpPr>
                      <a:spLocks noChangeArrowheads="1"/>
                    </xdr:cNvSpPr>
                  </xdr:nvSpPr>
                  <xdr:spPr bwMode="auto">
                    <a:xfrm>
                      <a:off x="225" y="5342"/>
                      <a:ext cx="214" cy="140"/>
                    </a:xfrm>
                    <a:prstGeom prst="can">
                      <a:avLst>
                        <a:gd name="adj" fmla="val 47144"/>
                      </a:avLst>
                    </a:prstGeom>
                    <a:solidFill>
                      <a:srgbClr val="00CCFF"/>
                    </a:solidFill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6134" name="Oval 96"/>
                    <xdr:cNvSpPr>
                      <a:spLocks noChangeArrowheads="1"/>
                    </xdr:cNvSpPr>
                  </xdr:nvSpPr>
                  <xdr:spPr bwMode="auto">
                    <a:xfrm>
                      <a:off x="239" y="5352"/>
                      <a:ext cx="188" cy="49"/>
                    </a:xfrm>
                    <a:prstGeom prst="ellipse">
                      <a:avLst/>
                    </a:prstGeom>
                    <a:gradFill rotWithShape="0">
                      <a:gsLst>
                        <a:gs pos="0">
                          <a:srgbClr val="00CCFF"/>
                        </a:gs>
                        <a:gs pos="50000">
                          <a:srgbClr val="FFFFFF"/>
                        </a:gs>
                        <a:gs pos="100000">
                          <a:srgbClr val="00CCFF"/>
                        </a:gs>
                      </a:gsLst>
                      <a:lin ang="0" scaled="1"/>
                    </a:gradFill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</xdr:grpSp>
              <xdr:sp macro="" textlink="">
                <xdr:nvSpPr>
                  <xdr:cNvPr id="6131" name="Line 97"/>
                  <xdr:cNvSpPr>
                    <a:spLocks noChangeShapeType="1"/>
                  </xdr:cNvSpPr>
                </xdr:nvSpPr>
                <xdr:spPr bwMode="auto">
                  <a:xfrm>
                    <a:off x="441" y="5374"/>
                    <a:ext cx="92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6132" name="Line 98"/>
                  <xdr:cNvSpPr>
                    <a:spLocks noChangeShapeType="1"/>
                  </xdr:cNvSpPr>
                </xdr:nvSpPr>
                <xdr:spPr bwMode="auto">
                  <a:xfrm>
                    <a:off x="439" y="5456"/>
                    <a:ext cx="97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</xdr:grpSp>
            <xdr:sp macro="" textlink="">
              <xdr:nvSpPr>
                <xdr:cNvPr id="6129" name="Line 99"/>
                <xdr:cNvSpPr>
                  <a:spLocks noChangeShapeType="1"/>
                </xdr:cNvSpPr>
              </xdr:nvSpPr>
              <xdr:spPr bwMode="auto">
                <a:xfrm>
                  <a:off x="530" y="5374"/>
                  <a:ext cx="0" cy="8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 type="triangle" w="med" len="med"/>
                  <a:tailEnd type="triangle" w="med" len="med"/>
                </a:ln>
              </xdr:spPr>
            </xdr:sp>
          </xdr:grpSp>
          <xdr:sp macro="" textlink="">
            <xdr:nvSpPr>
              <xdr:cNvPr id="6123" name="Line 100"/>
              <xdr:cNvSpPr>
                <a:spLocks noChangeShapeType="1"/>
              </xdr:cNvSpPr>
            </xdr:nvSpPr>
            <xdr:spPr bwMode="auto">
              <a:xfrm>
                <a:off x="204" y="5392"/>
                <a:ext cx="3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/>
              </a:ln>
            </xdr:spPr>
          </xdr:sp>
          <xdr:sp macro="" textlink="">
            <xdr:nvSpPr>
              <xdr:cNvPr id="6124" name="Line 101"/>
              <xdr:cNvSpPr>
                <a:spLocks noChangeShapeType="1"/>
              </xdr:cNvSpPr>
            </xdr:nvSpPr>
            <xdr:spPr bwMode="auto">
              <a:xfrm>
                <a:off x="154" y="5392"/>
                <a:ext cx="3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  <xdr:sp macro="" textlink="">
            <xdr:nvSpPr>
              <xdr:cNvPr id="6125" name="Line 102"/>
              <xdr:cNvSpPr>
                <a:spLocks noChangeShapeType="1"/>
              </xdr:cNvSpPr>
            </xdr:nvSpPr>
            <xdr:spPr bwMode="auto">
              <a:xfrm>
                <a:off x="190" y="5471"/>
                <a:ext cx="0" cy="6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26" name="Line 103"/>
              <xdr:cNvSpPr>
                <a:spLocks noChangeShapeType="1"/>
              </xdr:cNvSpPr>
            </xdr:nvSpPr>
            <xdr:spPr bwMode="auto">
              <a:xfrm>
                <a:off x="402" y="5473"/>
                <a:ext cx="0" cy="6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27" name="Line 104"/>
              <xdr:cNvSpPr>
                <a:spLocks noChangeShapeType="1"/>
              </xdr:cNvSpPr>
            </xdr:nvSpPr>
            <xdr:spPr bwMode="auto">
              <a:xfrm>
                <a:off x="189" y="5522"/>
                <a:ext cx="21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 type="triangle" w="med" len="med"/>
              </a:ln>
            </xdr:spPr>
          </xdr:sp>
        </xdr:grpSp>
        <xdr:sp macro="" textlink="">
          <xdr:nvSpPr>
            <xdr:cNvPr id="6119" name="AutoShape 105"/>
            <xdr:cNvSpPr>
              <a:spLocks noChangeArrowheads="1"/>
            </xdr:cNvSpPr>
          </xdr:nvSpPr>
          <xdr:spPr bwMode="auto">
            <a:xfrm>
              <a:off x="401" y="5487"/>
              <a:ext cx="195" cy="80"/>
            </a:xfrm>
            <a:prstGeom prst="roundRect">
              <a:avLst>
                <a:gd name="adj" fmla="val 16667"/>
              </a:avLst>
            </a:prstGeom>
            <a:noFill/>
            <a:ln w="9525">
              <a:solidFill>
                <a:srgbClr val="FFCC00"/>
              </a:solidFill>
              <a:round/>
              <a:headEnd/>
              <a:tailEnd/>
            </a:ln>
          </xdr:spPr>
        </xdr:sp>
        <xdr:sp macro="" textlink="">
          <xdr:nvSpPr>
            <xdr:cNvPr id="6120" name="Line 106"/>
            <xdr:cNvSpPr>
              <a:spLocks noChangeShapeType="1"/>
            </xdr:cNvSpPr>
          </xdr:nvSpPr>
          <xdr:spPr bwMode="auto">
            <a:xfrm>
              <a:off x="316" y="5519"/>
              <a:ext cx="0" cy="28"/>
            </a:xfrm>
            <a:prstGeom prst="line">
              <a:avLst/>
            </a:prstGeom>
            <a:noFill/>
            <a:ln w="9525">
              <a:solidFill>
                <a:srgbClr val="FFCC00"/>
              </a:solidFill>
              <a:round/>
              <a:headEnd type="arrow" w="med" len="med"/>
              <a:tailEnd/>
            </a:ln>
          </xdr:spPr>
        </xdr:sp>
        <xdr:sp macro="" textlink="">
          <xdr:nvSpPr>
            <xdr:cNvPr id="6121" name="Line 107"/>
            <xdr:cNvSpPr>
              <a:spLocks noChangeShapeType="1"/>
            </xdr:cNvSpPr>
          </xdr:nvSpPr>
          <xdr:spPr bwMode="auto">
            <a:xfrm>
              <a:off x="316" y="5546"/>
              <a:ext cx="85" cy="0"/>
            </a:xfrm>
            <a:prstGeom prst="line">
              <a:avLst/>
            </a:prstGeom>
            <a:noFill/>
            <a:ln w="9525">
              <a:solidFill>
                <a:srgbClr val="FFCC00"/>
              </a:solidFill>
              <a:round/>
              <a:headEnd/>
              <a:tailEnd/>
            </a:ln>
          </xdr:spPr>
        </xdr:sp>
      </xdr:grpSp>
      <xdr:sp macro="" textlink="">
        <xdr:nvSpPr>
          <xdr:cNvPr id="6116" name="Line 108"/>
          <xdr:cNvSpPr>
            <a:spLocks noChangeShapeType="1"/>
          </xdr:cNvSpPr>
        </xdr:nvSpPr>
        <xdr:spPr bwMode="auto">
          <a:xfrm flipH="1">
            <a:off x="218" y="5406"/>
            <a:ext cx="11" cy="6"/>
          </a:xfrm>
          <a:prstGeom prst="line">
            <a:avLst/>
          </a:prstGeom>
          <a:noFill/>
          <a:ln w="28575">
            <a:solidFill>
              <a:srgbClr val="969696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117" name="Line 109"/>
          <xdr:cNvSpPr>
            <a:spLocks noChangeShapeType="1"/>
          </xdr:cNvSpPr>
        </xdr:nvSpPr>
        <xdr:spPr bwMode="auto">
          <a:xfrm>
            <a:off x="219" y="5412"/>
            <a:ext cx="0" cy="72"/>
          </a:xfrm>
          <a:prstGeom prst="line">
            <a:avLst/>
          </a:prstGeom>
          <a:noFill/>
          <a:ln w="57150" cmpd="thinThick">
            <a:solidFill>
              <a:srgbClr val="808080"/>
            </a:solidFill>
            <a:prstDash val="sysDot"/>
            <a:round/>
            <a:headEnd/>
            <a:tailEnd/>
          </a:ln>
        </xdr:spPr>
      </xdr:sp>
    </xdr:grpSp>
    <xdr:clientData/>
  </xdr:twoCellAnchor>
  <xdr:twoCellAnchor>
    <xdr:from>
      <xdr:col>0</xdr:col>
      <xdr:colOff>476250</xdr:colOff>
      <xdr:row>65</xdr:row>
      <xdr:rowOff>28575</xdr:rowOff>
    </xdr:from>
    <xdr:to>
      <xdr:col>2</xdr:col>
      <xdr:colOff>28575</xdr:colOff>
      <xdr:row>70</xdr:row>
      <xdr:rowOff>114300</xdr:rowOff>
    </xdr:to>
    <xdr:grpSp>
      <xdr:nvGrpSpPr>
        <xdr:cNvPr id="5960" name="Group 110"/>
        <xdr:cNvGrpSpPr>
          <a:grpSpLocks/>
        </xdr:cNvGrpSpPr>
      </xdr:nvGrpSpPr>
      <xdr:grpSpPr bwMode="auto">
        <a:xfrm>
          <a:off x="476250" y="10648950"/>
          <a:ext cx="771525" cy="933450"/>
          <a:chOff x="110" y="105"/>
          <a:chExt cx="231" cy="270"/>
        </a:xfrm>
      </xdr:grpSpPr>
      <xdr:grpSp>
        <xdr:nvGrpSpPr>
          <xdr:cNvPr id="6103" name="Group 111"/>
          <xdr:cNvGrpSpPr>
            <a:grpSpLocks/>
          </xdr:cNvGrpSpPr>
        </xdr:nvGrpSpPr>
        <xdr:grpSpPr bwMode="auto">
          <a:xfrm>
            <a:off x="155" y="154"/>
            <a:ext cx="153" cy="179"/>
            <a:chOff x="80" y="120"/>
            <a:chExt cx="153" cy="179"/>
          </a:xfrm>
        </xdr:grpSpPr>
        <xdr:sp macro="" textlink="">
          <xdr:nvSpPr>
            <xdr:cNvPr id="6112" name="Rectangle 112"/>
            <xdr:cNvSpPr>
              <a:spLocks noChangeArrowheads="1"/>
            </xdr:cNvSpPr>
          </xdr:nvSpPr>
          <xdr:spPr bwMode="auto">
            <a:xfrm>
              <a:off x="131" y="120"/>
              <a:ext cx="102" cy="71"/>
            </a:xfrm>
            <a:prstGeom prst="rect">
              <a:avLst/>
            </a:prstGeom>
            <a:gradFill rotWithShape="0">
              <a:gsLst>
                <a:gs pos="0">
                  <a:srgbClr val="0000FF"/>
                </a:gs>
                <a:gs pos="100000">
                  <a:srgbClr val="000076"/>
                </a:gs>
              </a:gsLst>
              <a:path path="shape">
                <a:fillToRect l="50000" t="50000" r="50000" b="50000"/>
              </a:path>
            </a:gradFill>
            <a:ln w="38100">
              <a:solidFill>
                <a:srgbClr val="0000FF"/>
              </a:solidFill>
              <a:miter lim="800000"/>
              <a:headEnd/>
              <a:tailEnd/>
            </a:ln>
          </xdr:spPr>
        </xdr:sp>
        <xdr:sp macro="" textlink="">
          <xdr:nvSpPr>
            <xdr:cNvPr id="6113" name="Rectangle 113"/>
            <xdr:cNvSpPr>
              <a:spLocks noChangeArrowheads="1"/>
            </xdr:cNvSpPr>
          </xdr:nvSpPr>
          <xdr:spPr bwMode="auto">
            <a:xfrm>
              <a:off x="80" y="228"/>
              <a:ext cx="102" cy="71"/>
            </a:xfrm>
            <a:prstGeom prst="rect">
              <a:avLst/>
            </a:prstGeom>
            <a:gradFill rotWithShape="0">
              <a:gsLst>
                <a:gs pos="0">
                  <a:srgbClr val="FF0000"/>
                </a:gs>
                <a:gs pos="100000">
                  <a:srgbClr val="760000"/>
                </a:gs>
              </a:gsLst>
              <a:path path="shape">
                <a:fillToRect l="50000" t="50000" r="50000" b="50000"/>
              </a:path>
            </a:gradFill>
            <a:ln w="381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14" name="Rectangle 114" descr="Vertical escura"/>
            <xdr:cNvSpPr>
              <a:spLocks noChangeArrowheads="1"/>
            </xdr:cNvSpPr>
          </xdr:nvSpPr>
          <xdr:spPr bwMode="auto">
            <a:xfrm>
              <a:off x="131" y="120"/>
              <a:ext cx="51" cy="179"/>
            </a:xfrm>
            <a:prstGeom prst="rect">
              <a:avLst/>
            </a:prstGeom>
            <a:pattFill prst="dkVert">
              <a:fgClr>
                <a:srgbClr val="000000"/>
              </a:fgClr>
              <a:bgClr>
                <a:srgbClr val="FFFFFF"/>
              </a:bgClr>
            </a:pattFill>
            <a:ln w="38100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6104" name="Group 115"/>
          <xdr:cNvGrpSpPr>
            <a:grpSpLocks/>
          </xdr:cNvGrpSpPr>
        </xdr:nvGrpSpPr>
        <xdr:grpSpPr bwMode="auto">
          <a:xfrm>
            <a:off x="162" y="153"/>
            <a:ext cx="179" cy="74"/>
            <a:chOff x="350" y="129"/>
            <a:chExt cx="179" cy="74"/>
          </a:xfrm>
        </xdr:grpSpPr>
        <xdr:sp macro="" textlink="">
          <xdr:nvSpPr>
            <xdr:cNvPr id="6110" name="Line 116"/>
            <xdr:cNvSpPr>
              <a:spLocks noChangeShapeType="1"/>
            </xdr:cNvSpPr>
          </xdr:nvSpPr>
          <xdr:spPr bwMode="auto">
            <a:xfrm>
              <a:off x="350" y="129"/>
              <a:ext cx="17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11" name="Line 117"/>
            <xdr:cNvSpPr>
              <a:spLocks noChangeShapeType="1"/>
            </xdr:cNvSpPr>
          </xdr:nvSpPr>
          <xdr:spPr bwMode="auto">
            <a:xfrm>
              <a:off x="350" y="203"/>
              <a:ext cx="17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6105" name="Group 118"/>
          <xdr:cNvGrpSpPr>
            <a:grpSpLocks/>
          </xdr:cNvGrpSpPr>
        </xdr:nvGrpSpPr>
        <xdr:grpSpPr bwMode="auto">
          <a:xfrm>
            <a:off x="110" y="260"/>
            <a:ext cx="180" cy="75"/>
            <a:chOff x="349" y="235"/>
            <a:chExt cx="180" cy="75"/>
          </a:xfrm>
        </xdr:grpSpPr>
        <xdr:sp macro="" textlink="">
          <xdr:nvSpPr>
            <xdr:cNvPr id="6108" name="Line 119"/>
            <xdr:cNvSpPr>
              <a:spLocks noChangeShapeType="1"/>
            </xdr:cNvSpPr>
          </xdr:nvSpPr>
          <xdr:spPr bwMode="auto">
            <a:xfrm>
              <a:off x="349" y="235"/>
              <a:ext cx="17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109" name="Line 120"/>
            <xdr:cNvSpPr>
              <a:spLocks noChangeShapeType="1"/>
            </xdr:cNvSpPr>
          </xdr:nvSpPr>
          <xdr:spPr bwMode="auto">
            <a:xfrm>
              <a:off x="350" y="310"/>
              <a:ext cx="17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6106" name="Line 121"/>
          <xdr:cNvSpPr>
            <a:spLocks noChangeShapeType="1"/>
          </xdr:cNvSpPr>
        </xdr:nvSpPr>
        <xdr:spPr bwMode="auto">
          <a:xfrm rot="5400000">
            <a:off x="70" y="241"/>
            <a:ext cx="26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107" name="Line 122"/>
          <xdr:cNvSpPr>
            <a:spLocks noChangeShapeType="1"/>
          </xdr:cNvSpPr>
        </xdr:nvSpPr>
        <xdr:spPr bwMode="auto">
          <a:xfrm rot="5400000">
            <a:off x="121" y="240"/>
            <a:ext cx="26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600075</xdr:colOff>
      <xdr:row>113</xdr:row>
      <xdr:rowOff>47625</xdr:rowOff>
    </xdr:from>
    <xdr:to>
      <xdr:col>12</xdr:col>
      <xdr:colOff>85725</xdr:colOff>
      <xdr:row>118</xdr:row>
      <xdr:rowOff>114300</xdr:rowOff>
    </xdr:to>
    <xdr:sp macro="" textlink="">
      <xdr:nvSpPr>
        <xdr:cNvPr id="5961" name="AutoShape 127"/>
        <xdr:cNvSpPr>
          <a:spLocks noChangeArrowheads="1"/>
        </xdr:cNvSpPr>
      </xdr:nvSpPr>
      <xdr:spPr bwMode="auto">
        <a:xfrm>
          <a:off x="4867275" y="18545175"/>
          <a:ext cx="2533650" cy="895350"/>
        </a:xfrm>
        <a:prstGeom prst="roundRect">
          <a:avLst>
            <a:gd name="adj" fmla="val 16667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109</xdr:row>
      <xdr:rowOff>47625</xdr:rowOff>
    </xdr:from>
    <xdr:to>
      <xdr:col>5</xdr:col>
      <xdr:colOff>295275</xdr:colOff>
      <xdr:row>109</xdr:row>
      <xdr:rowOff>47625</xdr:rowOff>
    </xdr:to>
    <xdr:sp macro="" textlink="">
      <xdr:nvSpPr>
        <xdr:cNvPr id="5962" name="Line 173"/>
        <xdr:cNvSpPr>
          <a:spLocks noChangeShapeType="1"/>
        </xdr:cNvSpPr>
      </xdr:nvSpPr>
      <xdr:spPr bwMode="auto">
        <a:xfrm flipH="1">
          <a:off x="1295400" y="17859375"/>
          <a:ext cx="204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107</xdr:row>
      <xdr:rowOff>142875</xdr:rowOff>
    </xdr:from>
    <xdr:to>
      <xdr:col>2</xdr:col>
      <xdr:colOff>133350</xdr:colOff>
      <xdr:row>109</xdr:row>
      <xdr:rowOff>47625</xdr:rowOff>
    </xdr:to>
    <xdr:sp macro="" textlink="">
      <xdr:nvSpPr>
        <xdr:cNvPr id="5963" name="Line 174"/>
        <xdr:cNvSpPr>
          <a:spLocks noChangeShapeType="1"/>
        </xdr:cNvSpPr>
      </xdr:nvSpPr>
      <xdr:spPr bwMode="auto">
        <a:xfrm flipV="1">
          <a:off x="1352550" y="1763077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8</xdr:col>
      <xdr:colOff>9525</xdr:colOff>
      <xdr:row>19</xdr:row>
      <xdr:rowOff>66675</xdr:rowOff>
    </xdr:from>
    <xdr:to>
      <xdr:col>12</xdr:col>
      <xdr:colOff>104775</xdr:colOff>
      <xdr:row>24</xdr:row>
      <xdr:rowOff>133350</xdr:rowOff>
    </xdr:to>
    <xdr:sp macro="" textlink="">
      <xdr:nvSpPr>
        <xdr:cNvPr id="5964" name="AutoShape 187"/>
        <xdr:cNvSpPr>
          <a:spLocks noChangeArrowheads="1"/>
        </xdr:cNvSpPr>
      </xdr:nvSpPr>
      <xdr:spPr bwMode="auto">
        <a:xfrm>
          <a:off x="4886325" y="3143250"/>
          <a:ext cx="2533650" cy="895350"/>
        </a:xfrm>
        <a:prstGeom prst="roundRect">
          <a:avLst>
            <a:gd name="adj" fmla="val 16667"/>
          </a:avLst>
        </a:prstGeom>
        <a:noFill/>
        <a:ln w="9525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0</xdr:col>
      <xdr:colOff>209550</xdr:colOff>
      <xdr:row>92</xdr:row>
      <xdr:rowOff>9525</xdr:rowOff>
    </xdr:from>
    <xdr:to>
      <xdr:col>10</xdr:col>
      <xdr:colOff>171450</xdr:colOff>
      <xdr:row>131</xdr:row>
      <xdr:rowOff>38100</xdr:rowOff>
    </xdr:to>
    <xdr:grpSp>
      <xdr:nvGrpSpPr>
        <xdr:cNvPr id="5965" name="Group 228"/>
        <xdr:cNvGrpSpPr>
          <a:grpSpLocks/>
        </xdr:cNvGrpSpPr>
      </xdr:nvGrpSpPr>
      <xdr:grpSpPr bwMode="auto">
        <a:xfrm>
          <a:off x="209550" y="15106650"/>
          <a:ext cx="6057900" cy="6400800"/>
          <a:chOff x="22" y="1569"/>
          <a:chExt cx="636" cy="672"/>
        </a:xfrm>
      </xdr:grpSpPr>
      <xdr:grpSp>
        <xdr:nvGrpSpPr>
          <xdr:cNvPr id="6035" name="Group 194"/>
          <xdr:cNvGrpSpPr>
            <a:grpSpLocks/>
          </xdr:cNvGrpSpPr>
        </xdr:nvGrpSpPr>
        <xdr:grpSpPr bwMode="auto">
          <a:xfrm>
            <a:off x="22" y="1569"/>
            <a:ext cx="636" cy="672"/>
            <a:chOff x="22" y="1632"/>
            <a:chExt cx="636" cy="668"/>
          </a:xfrm>
        </xdr:grpSpPr>
        <xdr:grpSp>
          <xdr:nvGrpSpPr>
            <xdr:cNvPr id="6052" name="Group 190"/>
            <xdr:cNvGrpSpPr>
              <a:grpSpLocks/>
            </xdr:cNvGrpSpPr>
          </xdr:nvGrpSpPr>
          <xdr:grpSpPr bwMode="auto">
            <a:xfrm>
              <a:off x="22" y="1632"/>
              <a:ext cx="601" cy="668"/>
              <a:chOff x="22" y="1632"/>
              <a:chExt cx="601" cy="668"/>
            </a:xfrm>
          </xdr:grpSpPr>
          <xdr:grpSp>
            <xdr:nvGrpSpPr>
              <xdr:cNvPr id="6056" name="Group 128"/>
              <xdr:cNvGrpSpPr>
                <a:grpSpLocks/>
              </xdr:cNvGrpSpPr>
            </xdr:nvGrpSpPr>
            <xdr:grpSpPr bwMode="auto">
              <a:xfrm>
                <a:off x="22" y="1632"/>
                <a:ext cx="601" cy="668"/>
                <a:chOff x="21" y="256"/>
                <a:chExt cx="601" cy="668"/>
              </a:xfrm>
            </xdr:grpSpPr>
            <xdr:grpSp>
              <xdr:nvGrpSpPr>
                <xdr:cNvPr id="6059" name="Group 129"/>
                <xdr:cNvGrpSpPr>
                  <a:grpSpLocks/>
                </xdr:cNvGrpSpPr>
              </xdr:nvGrpSpPr>
              <xdr:grpSpPr bwMode="auto">
                <a:xfrm>
                  <a:off x="21" y="256"/>
                  <a:ext cx="601" cy="668"/>
                  <a:chOff x="21" y="258"/>
                  <a:chExt cx="601" cy="666"/>
                </a:xfrm>
              </xdr:grpSpPr>
              <xdr:grpSp>
                <xdr:nvGrpSpPr>
                  <xdr:cNvPr id="6076" name="Group 130"/>
                  <xdr:cNvGrpSpPr>
                    <a:grpSpLocks/>
                  </xdr:cNvGrpSpPr>
                </xdr:nvGrpSpPr>
                <xdr:grpSpPr bwMode="auto">
                  <a:xfrm>
                    <a:off x="21" y="258"/>
                    <a:ext cx="601" cy="666"/>
                    <a:chOff x="21" y="258"/>
                    <a:chExt cx="601" cy="666"/>
                  </a:xfrm>
                </xdr:grpSpPr>
                <xdr:grpSp>
                  <xdr:nvGrpSpPr>
                    <xdr:cNvPr id="6078" name="Group 131"/>
                    <xdr:cNvGrpSpPr>
                      <a:grpSpLocks/>
                    </xdr:cNvGrpSpPr>
                  </xdr:nvGrpSpPr>
                  <xdr:grpSpPr bwMode="auto">
                    <a:xfrm>
                      <a:off x="21" y="258"/>
                      <a:ext cx="601" cy="666"/>
                      <a:chOff x="9" y="258"/>
                      <a:chExt cx="601" cy="666"/>
                    </a:xfrm>
                  </xdr:grpSpPr>
                  <xdr:grpSp>
                    <xdr:nvGrpSpPr>
                      <xdr:cNvPr id="6080" name="Group 132"/>
                      <xdr:cNvGrpSpPr>
                        <a:grpSpLocks/>
                      </xdr:cNvGrpSpPr>
                    </xdr:nvGrpSpPr>
                    <xdr:grpSpPr bwMode="auto">
                      <a:xfrm>
                        <a:off x="116" y="258"/>
                        <a:ext cx="393" cy="666"/>
                        <a:chOff x="60" y="259"/>
                        <a:chExt cx="393" cy="666"/>
                      </a:xfrm>
                    </xdr:grpSpPr>
                    <xdr:grpSp>
                      <xdr:nvGrpSpPr>
                        <xdr:cNvPr id="6083" name="Group 133"/>
                        <xdr:cNvGrpSpPr>
                          <a:grpSpLocks/>
                        </xdr:cNvGrpSpPr>
                      </xdr:nvGrpSpPr>
                      <xdr:grpSpPr bwMode="auto">
                        <a:xfrm>
                          <a:off x="60" y="259"/>
                          <a:ext cx="393" cy="666"/>
                          <a:chOff x="104" y="259"/>
                          <a:chExt cx="393" cy="666"/>
                        </a:xfrm>
                      </xdr:grpSpPr>
                      <xdr:grpSp>
                        <xdr:nvGrpSpPr>
                          <xdr:cNvPr id="6085" name="Group 134"/>
                          <xdr:cNvGrpSpPr>
                            <a:grpSpLocks/>
                          </xdr:cNvGrpSpPr>
                        </xdr:nvGrpSpPr>
                        <xdr:grpSpPr bwMode="auto">
                          <a:xfrm>
                            <a:off x="154" y="584"/>
                            <a:ext cx="341" cy="341"/>
                            <a:chOff x="155" y="577"/>
                            <a:chExt cx="341" cy="341"/>
                          </a:xfrm>
                        </xdr:grpSpPr>
                        <xdr:grpSp>
                          <xdr:nvGrpSpPr>
                            <xdr:cNvPr id="6099" name="Group 135"/>
                            <xdr:cNvGrpSpPr>
                              <a:grpSpLocks/>
                            </xdr:cNvGrpSpPr>
                          </xdr:nvGrpSpPr>
                          <xdr:grpSpPr bwMode="auto">
                            <a:xfrm>
                              <a:off x="155" y="579"/>
                              <a:ext cx="341" cy="338"/>
                              <a:chOff x="155" y="579"/>
                              <a:chExt cx="341" cy="338"/>
                            </a:xfrm>
                          </xdr:grpSpPr>
                          <xdr:sp macro="" textlink="">
                            <xdr:nvSpPr>
                              <xdr:cNvPr id="6101" name="Oval 136"/>
                              <xdr:cNvSpPr>
                                <a:spLocks noChangeArrowheads="1"/>
                              </xdr:cNvSpPr>
                            </xdr:nvSpPr>
                            <xdr:spPr bwMode="auto">
                              <a:xfrm>
                                <a:off x="156" y="579"/>
                                <a:ext cx="338" cy="338"/>
                              </a:xfrm>
                              <a:prstGeom prst="ellipse">
                                <a:avLst/>
                              </a:prstGeom>
                              <a:solidFill>
                                <a:srgbClr val="3366FF"/>
                              </a:solidFill>
                              <a:ln w="9525">
                                <a:solidFill>
                                  <a:srgbClr val="000000"/>
                                </a:solidFill>
                                <a:round/>
                                <a:headEnd/>
                                <a:tailEnd/>
                              </a:ln>
                            </xdr:spPr>
                          </xdr:sp>
                          <xdr:sp macro="" textlink="">
                            <xdr:nvSpPr>
                              <xdr:cNvPr id="6102" name="Line 137"/>
                              <xdr:cNvSpPr>
                                <a:spLocks noChangeShapeType="1"/>
                              </xdr:cNvSpPr>
                            </xdr:nvSpPr>
                            <xdr:spPr bwMode="auto">
                              <a:xfrm>
                                <a:off x="155" y="746"/>
                                <a:ext cx="341" cy="0"/>
                              </a:xfrm>
                              <a:prstGeom prst="line">
                                <a:avLst/>
                              </a:prstGeom>
                              <a:noFill/>
                              <a:ln w="9525">
                                <a:solidFill>
                                  <a:srgbClr val="FFFFFF"/>
                                </a:solidFill>
                                <a:round/>
                                <a:headEnd/>
                                <a:tailEnd/>
                              </a:ln>
                            </xdr:spPr>
                          </xdr:sp>
                        </xdr:grpSp>
                        <xdr:sp macro="" textlink="">
                          <xdr:nvSpPr>
                            <xdr:cNvPr id="6100" name="Line 138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324" y="577"/>
                              <a:ext cx="0" cy="341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FFFFFF"/>
                              </a:solidFill>
                              <a:round/>
                              <a:headEnd/>
                              <a:tailEnd/>
                            </a:ln>
                          </xdr:spPr>
                        </xdr:sp>
                      </xdr:grpSp>
                      <xdr:grpSp>
                        <xdr:nvGrpSpPr>
                          <xdr:cNvPr id="6086" name="Group 139"/>
                          <xdr:cNvGrpSpPr>
                            <a:grpSpLocks/>
                          </xdr:cNvGrpSpPr>
                        </xdr:nvGrpSpPr>
                        <xdr:grpSpPr bwMode="auto">
                          <a:xfrm>
                            <a:off x="104" y="259"/>
                            <a:ext cx="393" cy="297"/>
                            <a:chOff x="102" y="259"/>
                            <a:chExt cx="393" cy="297"/>
                          </a:xfrm>
                        </xdr:grpSpPr>
                        <xdr:grpSp>
                          <xdr:nvGrpSpPr>
                            <xdr:cNvPr id="6087" name="Group 140"/>
                            <xdr:cNvGrpSpPr>
                              <a:grpSpLocks/>
                            </xdr:cNvGrpSpPr>
                          </xdr:nvGrpSpPr>
                          <xdr:grpSpPr bwMode="auto">
                            <a:xfrm>
                              <a:off x="144" y="259"/>
                              <a:ext cx="351" cy="297"/>
                              <a:chOff x="173" y="265"/>
                              <a:chExt cx="351" cy="297"/>
                            </a:xfrm>
                          </xdr:grpSpPr>
                          <xdr:grpSp>
                            <xdr:nvGrpSpPr>
                              <xdr:cNvPr id="6091" name="Group 141"/>
                              <xdr:cNvGrpSpPr>
                                <a:grpSpLocks/>
                              </xdr:cNvGrpSpPr>
                            </xdr:nvGrpSpPr>
                            <xdr:grpSpPr bwMode="auto">
                              <a:xfrm>
                                <a:off x="173" y="441"/>
                                <a:ext cx="351" cy="116"/>
                                <a:chOff x="174" y="349"/>
                                <a:chExt cx="351" cy="116"/>
                              </a:xfrm>
                            </xdr:grpSpPr>
                            <xdr:grpSp>
                              <xdr:nvGrpSpPr>
                                <xdr:cNvPr id="6094" name="Group 142"/>
                                <xdr:cNvGrpSpPr>
                                  <a:grpSpLocks/>
                                </xdr:cNvGrpSpPr>
                              </xdr:nvGrpSpPr>
                              <xdr:grpSpPr bwMode="auto">
                                <a:xfrm>
                                  <a:off x="174" y="349"/>
                                  <a:ext cx="351" cy="116"/>
                                  <a:chOff x="174" y="349"/>
                                  <a:chExt cx="351" cy="116"/>
                                </a:xfrm>
                              </xdr:grpSpPr>
                              <xdr:sp macro="" textlink="">
                                <xdr:nvSpPr>
                                  <xdr:cNvPr id="6097" name="Oval 143"/>
                                  <xdr:cNvSpPr>
                                    <a:spLocks noChangeArrowheads="1"/>
                                  </xdr:cNvSpPr>
                                </xdr:nvSpPr>
                                <xdr:spPr bwMode="auto">
                                  <a:xfrm>
                                    <a:off x="174" y="351"/>
                                    <a:ext cx="350" cy="114"/>
                                  </a:xfrm>
                                  <a:prstGeom prst="ellipse">
                                    <a:avLst/>
                                  </a:prstGeom>
                                  <a:gradFill rotWithShape="0">
                                    <a:gsLst>
                                      <a:gs pos="0">
                                        <a:srgbClr val="FFFFFF"/>
                                      </a:gs>
                                      <a:gs pos="100000">
                                        <a:srgbClr val="3366FF"/>
                                      </a:gs>
                                    </a:gsLst>
                                    <a:path path="shape">
                                      <a:fillToRect l="50000" t="50000" r="50000" b="50000"/>
                                    </a:path>
                                  </a:gradFill>
                                  <a:ln w="9525">
                                    <a:solidFill>
                                      <a:srgbClr val="000000"/>
                                    </a:solidFill>
                                    <a:round/>
                                    <a:headEnd/>
                                    <a:tailEnd/>
                                  </a:ln>
                                </xdr:spPr>
                              </xdr:sp>
                              <xdr:sp macro="" textlink="">
                                <xdr:nvSpPr>
                                  <xdr:cNvPr id="6098" name="Rectangle 144"/>
                                  <xdr:cNvSpPr>
                                    <a:spLocks noChangeArrowheads="1"/>
                                  </xdr:cNvSpPr>
                                </xdr:nvSpPr>
                                <xdr:spPr bwMode="auto">
                                  <a:xfrm>
                                    <a:off x="174" y="349"/>
                                    <a:ext cx="351" cy="55"/>
                                  </a:xfrm>
                                  <a:prstGeom prst="rect">
                                    <a:avLst/>
                                  </a:prstGeom>
                                  <a:gradFill rotWithShape="0">
                                    <a:gsLst>
                                      <a:gs pos="0">
                                        <a:srgbClr val="3366FF"/>
                                      </a:gs>
                                      <a:gs pos="50000">
                                        <a:srgbClr val="FFFFFF"/>
                                      </a:gs>
                                      <a:gs pos="100000">
                                        <a:srgbClr val="3366FF"/>
                                      </a:gs>
                                    </a:gsLst>
                                    <a:lin ang="0" scaled="1"/>
                                  </a:gradFill>
                                  <a:ln w="9525">
                                    <a:noFill/>
                                    <a:miter lim="800000"/>
                                    <a:headEnd/>
                                    <a:tailEnd/>
                                  </a:ln>
                                </xdr:spPr>
                              </xdr:sp>
                            </xdr:grpSp>
                            <xdr:sp macro="" textlink="">
                              <xdr:nvSpPr>
                                <xdr:cNvPr id="6095" name="Line 145"/>
                                <xdr:cNvSpPr>
                                  <a:spLocks noChangeShapeType="1"/>
                                </xdr:cNvSpPr>
                              </xdr:nvSpPr>
                              <xdr:spPr bwMode="auto">
                                <a:xfrm>
                                  <a:off x="175" y="390"/>
                                  <a:ext cx="349" cy="0"/>
                                </a:xfrm>
                                <a:prstGeom prst="line">
                                  <a:avLst/>
                                </a:prstGeom>
                                <a:noFill/>
                                <a:ln w="9525">
                                  <a:solidFill>
                                    <a:srgbClr val="FF0000"/>
                                  </a:solidFill>
                                  <a:round/>
                                  <a:headEnd/>
                                  <a:tailEnd/>
                                </a:ln>
                              </xdr:spPr>
                            </xdr:sp>
                            <xdr:sp macro="" textlink="">
                              <xdr:nvSpPr>
                                <xdr:cNvPr id="6096" name="Line 146"/>
                                <xdr:cNvSpPr>
                                  <a:spLocks noChangeShapeType="1"/>
                                </xdr:cNvSpPr>
                              </xdr:nvSpPr>
                              <xdr:spPr bwMode="auto">
                                <a:xfrm>
                                  <a:off x="174" y="409"/>
                                  <a:ext cx="351" cy="0"/>
                                </a:xfrm>
                                <a:prstGeom prst="line">
                                  <a:avLst/>
                                </a:prstGeom>
                                <a:noFill/>
                                <a:ln w="9525">
                                  <a:solidFill>
                                    <a:srgbClr val="FFFFFF"/>
                                  </a:solidFill>
                                  <a:round/>
                                  <a:headEnd/>
                                  <a:tailEnd/>
                                </a:ln>
                              </xdr:spPr>
                            </xdr:sp>
                          </xdr:grpSp>
                          <xdr:sp macro="" textlink="">
                            <xdr:nvSpPr>
                              <xdr:cNvPr id="6092" name="Line 147"/>
                              <xdr:cNvSpPr>
                                <a:spLocks noChangeShapeType="1"/>
                              </xdr:cNvSpPr>
                            </xdr:nvSpPr>
                            <xdr:spPr bwMode="auto">
                              <a:xfrm>
                                <a:off x="350" y="266"/>
                                <a:ext cx="0" cy="296"/>
                              </a:xfrm>
                              <a:prstGeom prst="line">
                                <a:avLst/>
                              </a:prstGeom>
                              <a:noFill/>
                              <a:ln w="9525">
                                <a:solidFill>
                                  <a:srgbClr val="FF0000"/>
                                </a:solidFill>
                                <a:prstDash val="dashDot"/>
                                <a:round/>
                                <a:headEnd/>
                                <a:tailEnd/>
                              </a:ln>
                            </xdr:spPr>
                          </xdr:sp>
                          <xdr:sp macro="" textlink="">
                            <xdr:nvSpPr>
                              <xdr:cNvPr id="6093" name="Line 148"/>
                              <xdr:cNvSpPr>
                                <a:spLocks noChangeShapeType="1"/>
                              </xdr:cNvSpPr>
                            </xdr:nvSpPr>
                            <xdr:spPr bwMode="auto">
                              <a:xfrm flipV="1">
                                <a:off x="197" y="265"/>
                                <a:ext cx="152" cy="264"/>
                              </a:xfrm>
                              <a:prstGeom prst="line">
                                <a:avLst/>
                              </a:prstGeom>
                              <a:noFill/>
                              <a:ln w="9525">
                                <a:solidFill>
                                  <a:srgbClr val="FF0000"/>
                                </a:solidFill>
                                <a:round/>
                                <a:headEnd type="triangle" w="med" len="med"/>
                                <a:tailEnd/>
                              </a:ln>
                            </xdr:spPr>
                          </xdr:sp>
                        </xdr:grpSp>
                        <xdr:sp macro="" textlink="">
                          <xdr:nvSpPr>
                            <xdr:cNvPr id="6088" name="Line 149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 flipH="1">
                              <a:off x="102" y="477"/>
                              <a:ext cx="37" cy="0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000000"/>
                              </a:solidFill>
                              <a:round/>
                              <a:headEnd/>
                              <a:tailEnd/>
                            </a:ln>
                          </xdr:spPr>
                        </xdr:sp>
                        <xdr:sp macro="" textlink="">
                          <xdr:nvSpPr>
                            <xdr:cNvPr id="6089" name="Line 150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 flipH="1">
                              <a:off x="105" y="495"/>
                              <a:ext cx="37" cy="0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000000"/>
                              </a:solidFill>
                              <a:round/>
                              <a:headEnd/>
                              <a:tailEnd/>
                            </a:ln>
                          </xdr:spPr>
                        </xdr:sp>
                        <xdr:sp macro="" textlink="">
                          <xdr:nvSpPr>
                            <xdr:cNvPr id="6090" name="Line 151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 flipV="1">
                              <a:off x="117" y="477"/>
                              <a:ext cx="0" cy="18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000000"/>
                              </a:solidFill>
                              <a:round/>
                              <a:headEnd type="oval" w="med" len="med"/>
                              <a:tailEnd type="oval" w="med" len="med"/>
                            </a:ln>
                          </xdr:spPr>
                        </xdr:sp>
                      </xdr:grpSp>
                    </xdr:grpSp>
                    <xdr:sp macro="" textlink="">
                      <xdr:nvSpPr>
                        <xdr:cNvPr id="6084" name="Line 152"/>
                        <xdr:cNvSpPr>
                          <a:spLocks noChangeShapeType="1"/>
                        </xdr:cNvSpPr>
                      </xdr:nvSpPr>
                      <xdr:spPr bwMode="auto">
                        <a:xfrm>
                          <a:off x="410" y="495"/>
                          <a:ext cx="22" cy="26"/>
                        </a:xfrm>
                        <a:prstGeom prst="line">
                          <a:avLst/>
                        </a:prstGeom>
                        <a:noFill/>
                        <a:ln w="9525">
                          <a:solidFill>
                            <a:srgbClr val="FFFFFF"/>
                          </a:solidFill>
                          <a:round/>
                          <a:headEnd/>
                          <a:tailEnd type="triangle" w="med" len="med"/>
                        </a:ln>
                      </xdr:spPr>
                    </xdr:sp>
                  </xdr:grpSp>
                  <xdr:sp macro="" textlink="">
                    <xdr:nvSpPr>
                      <xdr:cNvPr id="5273" name="Rectangle 153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9" y="500"/>
                        <a:ext cx="146" cy="19"/>
                      </a:xfrm>
                      <a:prstGeom prst="rect">
                        <a:avLst/>
                      </a:prstGeom>
                      <a:solidFill>
                        <a:srgbClr val="3366FF"/>
                      </a:solidFill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0" bIns="0" anchor="t" upright="1"/>
                      <a:lstStyle/>
                      <a:p>
                        <a:pPr algn="l" rtl="0">
                          <a:defRPr sz="1000"/>
                        </a:pPr>
                        <a:r>
                          <a:rPr lang="pt-BR" sz="800" b="0" i="0" strike="noStrike">
                            <a:solidFill>
                              <a:srgbClr val="FFFFFF"/>
                            </a:solidFill>
                            <a:latin typeface="Arial"/>
                            <a:cs typeface="Arial"/>
                          </a:rPr>
                          <a:t>LINHA DE CONCORDÂNCIA</a:t>
                        </a:r>
                      </a:p>
                    </xdr:txBody>
                  </xdr:sp>
                  <xdr:sp macro="" textlink="">
                    <xdr:nvSpPr>
                      <xdr:cNvPr id="5274" name="Rectangle 154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515" y="461"/>
                        <a:ext cx="95" cy="16"/>
                      </a:xfrm>
                      <a:prstGeom prst="rect">
                        <a:avLst/>
                      </a:prstGeom>
                      <a:solidFill>
                        <a:srgbClr val="FF0000"/>
                      </a:solidFill>
                      <a:ln w="9525">
                        <a:noFill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0" bIns="0" anchor="t" upright="1"/>
                      <a:lstStyle/>
                      <a:p>
                        <a:pPr algn="l" rtl="0">
                          <a:defRPr sz="1000"/>
                        </a:pPr>
                        <a:r>
                          <a:rPr lang="pt-BR" sz="800" b="0" i="0" strike="noStrike">
                            <a:solidFill>
                              <a:srgbClr val="FFFFFF"/>
                            </a:solidFill>
                            <a:latin typeface="Arial"/>
                            <a:cs typeface="Arial"/>
                          </a:rPr>
                          <a:t>LINHA DE SOLDA</a:t>
                        </a:r>
                      </a:p>
                    </xdr:txBody>
                  </xdr:sp>
                </xdr:grpSp>
                <xdr:sp macro="" textlink="">
                  <xdr:nvSpPr>
                    <xdr:cNvPr id="6079" name="Line 155"/>
                    <xdr:cNvSpPr>
                      <a:spLocks noChangeShapeType="1"/>
                    </xdr:cNvSpPr>
                  </xdr:nvSpPr>
                  <xdr:spPr bwMode="auto">
                    <a:xfrm flipV="1">
                      <a:off x="230" y="632"/>
                      <a:ext cx="233" cy="24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FFFF"/>
                      </a:solidFill>
                      <a:round/>
                      <a:headEnd type="triangle" w="med" len="med"/>
                      <a:tailEnd type="triangle" w="med" len="med"/>
                    </a:ln>
                  </xdr:spPr>
                </xdr:sp>
              </xdr:grpSp>
              <xdr:sp macro="" textlink="">
                <xdr:nvSpPr>
                  <xdr:cNvPr id="6077" name="Arc 156"/>
                  <xdr:cNvSpPr>
                    <a:spLocks/>
                  </xdr:cNvSpPr>
                </xdr:nvSpPr>
                <xdr:spPr bwMode="auto">
                  <a:xfrm flipH="1" flipV="1">
                    <a:off x="315" y="266"/>
                    <a:ext cx="58" cy="42"/>
                  </a:xfrm>
                  <a:custGeom>
                    <a:avLst/>
                    <a:gdLst>
                      <a:gd name="T0" fmla="*/ 0 w 29726"/>
                      <a:gd name="T1" fmla="*/ 0 h 21600"/>
                      <a:gd name="T2" fmla="*/ 0 w 29726"/>
                      <a:gd name="T3" fmla="*/ 0 h 21600"/>
                      <a:gd name="T4" fmla="*/ 0 w 29726"/>
                      <a:gd name="T5" fmla="*/ 0 h 21600"/>
                      <a:gd name="T6" fmla="*/ 0 60000 65536"/>
                      <a:gd name="T7" fmla="*/ 0 60000 65536"/>
                      <a:gd name="T8" fmla="*/ 0 60000 65536"/>
                      <a:gd name="T9" fmla="*/ 0 w 29726"/>
                      <a:gd name="T10" fmla="*/ 0 h 21600"/>
                      <a:gd name="T11" fmla="*/ 29726 w 29726"/>
                      <a:gd name="T12" fmla="*/ 21600 h 21600"/>
                    </a:gdLst>
                    <a:ahLst/>
                    <a:cxnLst>
                      <a:cxn ang="T6">
                        <a:pos x="T0" y="T1"/>
                      </a:cxn>
                      <a:cxn ang="T7">
                        <a:pos x="T2" y="T3"/>
                      </a:cxn>
                      <a:cxn ang="T8">
                        <a:pos x="T4" y="T5"/>
                      </a:cxn>
                    </a:cxnLst>
                    <a:rect l="T9" t="T10" r="T11" b="T12"/>
                    <a:pathLst>
                      <a:path w="29726" h="21600" fill="none" extrusionOk="0">
                        <a:moveTo>
                          <a:pt x="-1" y="1586"/>
                        </a:moveTo>
                        <a:cubicBezTo>
                          <a:pt x="2580" y="538"/>
                          <a:pt x="5340" y="-1"/>
                          <a:pt x="8126" y="0"/>
                        </a:cubicBezTo>
                        <a:cubicBezTo>
                          <a:pt x="20055" y="0"/>
                          <a:pt x="29726" y="9670"/>
                          <a:pt x="29726" y="21600"/>
                        </a:cubicBezTo>
                      </a:path>
                      <a:path w="29726" h="21600" stroke="0" extrusionOk="0">
                        <a:moveTo>
                          <a:pt x="-1" y="1586"/>
                        </a:moveTo>
                        <a:cubicBezTo>
                          <a:pt x="2580" y="538"/>
                          <a:pt x="5340" y="-1"/>
                          <a:pt x="8126" y="0"/>
                        </a:cubicBezTo>
                        <a:cubicBezTo>
                          <a:pt x="20055" y="0"/>
                          <a:pt x="29726" y="9670"/>
                          <a:pt x="29726" y="21600"/>
                        </a:cubicBezTo>
                        <a:lnTo>
                          <a:pt x="8126" y="21600"/>
                        </a:lnTo>
                        <a:close/>
                      </a:path>
                    </a:pathLst>
                  </a:custGeom>
                  <a:noFill/>
                  <a:ln w="9525">
                    <a:solidFill>
                      <a:srgbClr val="FF0000"/>
                    </a:solidFill>
                    <a:round/>
                    <a:headEnd/>
                    <a:tailEnd/>
                  </a:ln>
                </xdr:spPr>
              </xdr:sp>
            </xdr:grpSp>
            <xdr:grpSp>
              <xdr:nvGrpSpPr>
                <xdr:cNvPr id="6060" name="Group 157"/>
                <xdr:cNvGrpSpPr>
                  <a:grpSpLocks/>
                </xdr:cNvGrpSpPr>
              </xdr:nvGrpSpPr>
              <xdr:grpSpPr bwMode="auto">
                <a:xfrm>
                  <a:off x="367" y="326"/>
                  <a:ext cx="82" cy="95"/>
                  <a:chOff x="283" y="476"/>
                  <a:chExt cx="233" cy="271"/>
                </a:xfrm>
              </xdr:grpSpPr>
              <xdr:grpSp>
                <xdr:nvGrpSpPr>
                  <xdr:cNvPr id="6061" name="Group 158"/>
                  <xdr:cNvGrpSpPr>
                    <a:grpSpLocks/>
                  </xdr:cNvGrpSpPr>
                </xdr:nvGrpSpPr>
                <xdr:grpSpPr bwMode="auto">
                  <a:xfrm>
                    <a:off x="322" y="525"/>
                    <a:ext cx="153" cy="179"/>
                    <a:chOff x="80" y="120"/>
                    <a:chExt cx="153" cy="179"/>
                  </a:xfrm>
                </xdr:grpSpPr>
                <xdr:sp macro="" textlink="">
                  <xdr:nvSpPr>
                    <xdr:cNvPr id="6073" name="Rectangle 159"/>
                    <xdr:cNvSpPr>
                      <a:spLocks noChangeArrowheads="1"/>
                    </xdr:cNvSpPr>
                  </xdr:nvSpPr>
                  <xdr:spPr bwMode="auto">
                    <a:xfrm>
                      <a:off x="131" y="120"/>
                      <a:ext cx="102" cy="71"/>
                    </a:xfrm>
                    <a:prstGeom prst="rect">
                      <a:avLst/>
                    </a:prstGeom>
                    <a:gradFill rotWithShape="0">
                      <a:gsLst>
                        <a:gs pos="0">
                          <a:srgbClr val="0000FF"/>
                        </a:gs>
                        <a:gs pos="100000">
                          <a:srgbClr val="000076"/>
                        </a:gs>
                      </a:gsLst>
                      <a:path path="shape">
                        <a:fillToRect l="50000" t="50000" r="50000" b="50000"/>
                      </a:path>
                    </a:gradFill>
                    <a:ln w="38100">
                      <a:solidFill>
                        <a:srgbClr val="0000FF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6074" name="Rectangle 160"/>
                    <xdr:cNvSpPr>
                      <a:spLocks noChangeArrowheads="1"/>
                    </xdr:cNvSpPr>
                  </xdr:nvSpPr>
                  <xdr:spPr bwMode="auto">
                    <a:xfrm>
                      <a:off x="80" y="228"/>
                      <a:ext cx="102" cy="71"/>
                    </a:xfrm>
                    <a:prstGeom prst="rect">
                      <a:avLst/>
                    </a:prstGeom>
                    <a:gradFill rotWithShape="0">
                      <a:gsLst>
                        <a:gs pos="0">
                          <a:srgbClr val="FF0000"/>
                        </a:gs>
                        <a:gs pos="100000">
                          <a:srgbClr val="760000"/>
                        </a:gs>
                      </a:gsLst>
                      <a:path path="shape">
                        <a:fillToRect l="50000" t="50000" r="50000" b="50000"/>
                      </a:path>
                    </a:gradFill>
                    <a:ln w="38100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6075" name="Rectangle 161" descr="Vertical escura"/>
                    <xdr:cNvSpPr>
                      <a:spLocks noChangeArrowheads="1"/>
                    </xdr:cNvSpPr>
                  </xdr:nvSpPr>
                  <xdr:spPr bwMode="auto">
                    <a:xfrm>
                      <a:off x="131" y="120"/>
                      <a:ext cx="51" cy="179"/>
                    </a:xfrm>
                    <a:prstGeom prst="rect">
                      <a:avLst/>
                    </a:prstGeom>
                    <a:pattFill prst="dkVert">
                      <a:fgClr>
                        <a:srgbClr val="000000"/>
                      </a:fgClr>
                      <a:bgClr>
                        <a:srgbClr val="FFFFFF"/>
                      </a:bgClr>
                    </a:pattFill>
                    <a:ln w="38100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</xdr:grpSp>
              <xdr:grpSp>
                <xdr:nvGrpSpPr>
                  <xdr:cNvPr id="6062" name="Group 162"/>
                  <xdr:cNvGrpSpPr>
                    <a:grpSpLocks/>
                  </xdr:cNvGrpSpPr>
                </xdr:nvGrpSpPr>
                <xdr:grpSpPr bwMode="auto">
                  <a:xfrm>
                    <a:off x="283" y="476"/>
                    <a:ext cx="233" cy="271"/>
                    <a:chOff x="283" y="476"/>
                    <a:chExt cx="233" cy="271"/>
                  </a:xfrm>
                </xdr:grpSpPr>
                <xdr:grpSp>
                  <xdr:nvGrpSpPr>
                    <xdr:cNvPr id="6063" name="Group 163"/>
                    <xdr:cNvGrpSpPr>
                      <a:grpSpLocks/>
                    </xdr:cNvGrpSpPr>
                  </xdr:nvGrpSpPr>
                  <xdr:grpSpPr bwMode="auto">
                    <a:xfrm>
                      <a:off x="337" y="524"/>
                      <a:ext cx="179" cy="74"/>
                      <a:chOff x="350" y="129"/>
                      <a:chExt cx="179" cy="74"/>
                    </a:xfrm>
                  </xdr:grpSpPr>
                  <xdr:sp macro="" textlink="">
                    <xdr:nvSpPr>
                      <xdr:cNvPr id="6071" name="Line 164"/>
                      <xdr:cNvSpPr>
                        <a:spLocks noChangeShapeType="1"/>
                      </xdr:cNvSpPr>
                    </xdr:nvSpPr>
                    <xdr:spPr bwMode="auto">
                      <a:xfrm>
                        <a:off x="350" y="129"/>
                        <a:ext cx="179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</xdr:spPr>
                  </xdr:sp>
                  <xdr:sp macro="" textlink="">
                    <xdr:nvSpPr>
                      <xdr:cNvPr id="6072" name="Line 165"/>
                      <xdr:cNvSpPr>
                        <a:spLocks noChangeShapeType="1"/>
                      </xdr:cNvSpPr>
                    </xdr:nvSpPr>
                    <xdr:spPr bwMode="auto">
                      <a:xfrm>
                        <a:off x="350" y="203"/>
                        <a:ext cx="179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</xdr:spPr>
                  </xdr:sp>
                </xdr:grpSp>
                <xdr:sp macro="" textlink="">
                  <xdr:nvSpPr>
                    <xdr:cNvPr id="6064" name="Line 166"/>
                    <xdr:cNvSpPr>
                      <a:spLocks noChangeShapeType="1"/>
                    </xdr:cNvSpPr>
                  </xdr:nvSpPr>
                  <xdr:spPr bwMode="auto">
                    <a:xfrm rot="5400000">
                      <a:off x="237" y="612"/>
                      <a:ext cx="269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6065" name="Line 167"/>
                    <xdr:cNvSpPr>
                      <a:spLocks noChangeShapeType="1"/>
                    </xdr:cNvSpPr>
                  </xdr:nvSpPr>
                  <xdr:spPr bwMode="auto">
                    <a:xfrm rot="5400000">
                      <a:off x="288" y="611"/>
                      <a:ext cx="269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6066" name="Line 168"/>
                    <xdr:cNvSpPr>
                      <a:spLocks noChangeShapeType="1"/>
                    </xdr:cNvSpPr>
                  </xdr:nvSpPr>
                  <xdr:spPr bwMode="auto">
                    <a:xfrm>
                      <a:off x="477" y="481"/>
                      <a:ext cx="0" cy="144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6067" name="Line 169"/>
                    <xdr:cNvSpPr>
                      <a:spLocks noChangeShapeType="1"/>
                    </xdr:cNvSpPr>
                  </xdr:nvSpPr>
                  <xdr:spPr bwMode="auto">
                    <a:xfrm>
                      <a:off x="323" y="603"/>
                      <a:ext cx="0" cy="144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  <xdr:grpSp>
                  <xdr:nvGrpSpPr>
                    <xdr:cNvPr id="6068" name="Group 170"/>
                    <xdr:cNvGrpSpPr>
                      <a:grpSpLocks/>
                    </xdr:cNvGrpSpPr>
                  </xdr:nvGrpSpPr>
                  <xdr:grpSpPr bwMode="auto">
                    <a:xfrm>
                      <a:off x="283" y="631"/>
                      <a:ext cx="180" cy="75"/>
                      <a:chOff x="349" y="235"/>
                      <a:chExt cx="180" cy="75"/>
                    </a:xfrm>
                  </xdr:grpSpPr>
                  <xdr:sp macro="" textlink="">
                    <xdr:nvSpPr>
                      <xdr:cNvPr id="6069" name="Line 171"/>
                      <xdr:cNvSpPr>
                        <a:spLocks noChangeShapeType="1"/>
                      </xdr:cNvSpPr>
                    </xdr:nvSpPr>
                    <xdr:spPr bwMode="auto">
                      <a:xfrm>
                        <a:off x="349" y="235"/>
                        <a:ext cx="179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</xdr:spPr>
                  </xdr:sp>
                  <xdr:sp macro="" textlink="">
                    <xdr:nvSpPr>
                      <xdr:cNvPr id="6070" name="Line 172"/>
                      <xdr:cNvSpPr>
                        <a:spLocks noChangeShapeType="1"/>
                      </xdr:cNvSpPr>
                    </xdr:nvSpPr>
                    <xdr:spPr bwMode="auto">
                      <a:xfrm>
                        <a:off x="350" y="310"/>
                        <a:ext cx="179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</xdr:spPr>
                  </xdr:sp>
                </xdr:grpSp>
              </xdr:grpSp>
            </xdr:grpSp>
          </xdr:grpSp>
          <xdr:sp macro="" textlink="">
            <xdr:nvSpPr>
              <xdr:cNvPr id="6057" name="Line 188"/>
              <xdr:cNvSpPr>
                <a:spLocks noChangeShapeType="1"/>
              </xdr:cNvSpPr>
            </xdr:nvSpPr>
            <xdr:spPr bwMode="auto">
              <a:xfrm flipV="1">
                <a:off x="171" y="1727"/>
                <a:ext cx="0" cy="8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058" name="Line 189"/>
              <xdr:cNvSpPr>
                <a:spLocks noChangeShapeType="1"/>
              </xdr:cNvSpPr>
            </xdr:nvSpPr>
            <xdr:spPr bwMode="auto">
              <a:xfrm flipH="1">
                <a:off x="173" y="1737"/>
                <a:ext cx="93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</xdr:spPr>
          </xdr:sp>
        </xdr:grpSp>
        <xdr:sp macro="" textlink="">
          <xdr:nvSpPr>
            <xdr:cNvPr id="6053" name="Line 191"/>
            <xdr:cNvSpPr>
              <a:spLocks noChangeShapeType="1"/>
            </xdr:cNvSpPr>
          </xdr:nvSpPr>
          <xdr:spPr bwMode="auto">
            <a:xfrm>
              <a:off x="629" y="1849"/>
              <a:ext cx="2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54" name="Line 192"/>
            <xdr:cNvSpPr>
              <a:spLocks noChangeShapeType="1"/>
            </xdr:cNvSpPr>
          </xdr:nvSpPr>
          <xdr:spPr bwMode="auto">
            <a:xfrm>
              <a:off x="356" y="1925"/>
              <a:ext cx="30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055" name="Line 193"/>
            <xdr:cNvSpPr>
              <a:spLocks noChangeShapeType="1"/>
            </xdr:cNvSpPr>
          </xdr:nvSpPr>
          <xdr:spPr bwMode="auto">
            <a:xfrm>
              <a:off x="647" y="1851"/>
              <a:ext cx="0" cy="7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triangle" w="med" len="med"/>
              <a:tailEnd type="triangle" w="med" len="med"/>
            </a:ln>
          </xdr:spPr>
        </xdr:sp>
      </xdr:grpSp>
      <xdr:grpSp>
        <xdr:nvGrpSpPr>
          <xdr:cNvPr id="6036" name="Group 212"/>
          <xdr:cNvGrpSpPr>
            <a:grpSpLocks/>
          </xdr:cNvGrpSpPr>
        </xdr:nvGrpSpPr>
        <xdr:grpSpPr bwMode="auto">
          <a:xfrm>
            <a:off x="246" y="1957"/>
            <a:ext cx="82" cy="95"/>
            <a:chOff x="283" y="476"/>
            <a:chExt cx="233" cy="271"/>
          </a:xfrm>
        </xdr:grpSpPr>
        <xdr:grpSp>
          <xdr:nvGrpSpPr>
            <xdr:cNvPr id="6037" name="Group 213"/>
            <xdr:cNvGrpSpPr>
              <a:grpSpLocks/>
            </xdr:cNvGrpSpPr>
          </xdr:nvGrpSpPr>
          <xdr:grpSpPr bwMode="auto">
            <a:xfrm>
              <a:off x="322" y="525"/>
              <a:ext cx="153" cy="179"/>
              <a:chOff x="80" y="120"/>
              <a:chExt cx="153" cy="179"/>
            </a:xfrm>
          </xdr:grpSpPr>
          <xdr:sp macro="" textlink="">
            <xdr:nvSpPr>
              <xdr:cNvPr id="6049" name="Rectangle 214"/>
              <xdr:cNvSpPr>
                <a:spLocks noChangeArrowheads="1"/>
              </xdr:cNvSpPr>
            </xdr:nvSpPr>
            <xdr:spPr bwMode="auto">
              <a:xfrm>
                <a:off x="131" y="120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FF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6050" name="Rectangle 215"/>
              <xdr:cNvSpPr>
                <a:spLocks noChangeArrowheads="1"/>
              </xdr:cNvSpPr>
            </xdr:nvSpPr>
            <xdr:spPr bwMode="auto">
              <a:xfrm>
                <a:off x="80" y="228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6051" name="Rectangle 216" descr="Vertical escura"/>
              <xdr:cNvSpPr>
                <a:spLocks noChangeArrowheads="1"/>
              </xdr:cNvSpPr>
            </xdr:nvSpPr>
            <xdr:spPr bwMode="auto">
              <a:xfrm>
                <a:off x="131" y="120"/>
                <a:ext cx="51" cy="179"/>
              </a:xfrm>
              <a:prstGeom prst="rect">
                <a:avLst/>
              </a:prstGeom>
              <a:pattFill prst="dkVert">
                <a:fgClr>
                  <a:srgbClr val="000000"/>
                </a:fgClr>
                <a:bgClr>
                  <a:srgbClr val="FFFFFF"/>
                </a:bgClr>
              </a:patt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6038" name="Group 217"/>
            <xdr:cNvGrpSpPr>
              <a:grpSpLocks/>
            </xdr:cNvGrpSpPr>
          </xdr:nvGrpSpPr>
          <xdr:grpSpPr bwMode="auto">
            <a:xfrm>
              <a:off x="283" y="476"/>
              <a:ext cx="233" cy="271"/>
              <a:chOff x="283" y="476"/>
              <a:chExt cx="233" cy="271"/>
            </a:xfrm>
          </xdr:grpSpPr>
          <xdr:grpSp>
            <xdr:nvGrpSpPr>
              <xdr:cNvPr id="6039" name="Group 218"/>
              <xdr:cNvGrpSpPr>
                <a:grpSpLocks/>
              </xdr:cNvGrpSpPr>
            </xdr:nvGrpSpPr>
            <xdr:grpSpPr bwMode="auto">
              <a:xfrm>
                <a:off x="337" y="524"/>
                <a:ext cx="179" cy="74"/>
                <a:chOff x="350" y="129"/>
                <a:chExt cx="179" cy="74"/>
              </a:xfrm>
            </xdr:grpSpPr>
            <xdr:sp macro="" textlink="">
              <xdr:nvSpPr>
                <xdr:cNvPr id="6047" name="Line 219"/>
                <xdr:cNvSpPr>
                  <a:spLocks noChangeShapeType="1"/>
                </xdr:cNvSpPr>
              </xdr:nvSpPr>
              <xdr:spPr bwMode="auto">
                <a:xfrm>
                  <a:off x="350" y="129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048" name="Line 220"/>
                <xdr:cNvSpPr>
                  <a:spLocks noChangeShapeType="1"/>
                </xdr:cNvSpPr>
              </xdr:nvSpPr>
              <xdr:spPr bwMode="auto">
                <a:xfrm>
                  <a:off x="350" y="203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6040" name="Line 221"/>
              <xdr:cNvSpPr>
                <a:spLocks noChangeShapeType="1"/>
              </xdr:cNvSpPr>
            </xdr:nvSpPr>
            <xdr:spPr bwMode="auto">
              <a:xfrm rot="5400000">
                <a:off x="237" y="612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041" name="Line 222"/>
              <xdr:cNvSpPr>
                <a:spLocks noChangeShapeType="1"/>
              </xdr:cNvSpPr>
            </xdr:nvSpPr>
            <xdr:spPr bwMode="auto">
              <a:xfrm rot="5400000">
                <a:off x="288" y="611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042" name="Line 223"/>
              <xdr:cNvSpPr>
                <a:spLocks noChangeShapeType="1"/>
              </xdr:cNvSpPr>
            </xdr:nvSpPr>
            <xdr:spPr bwMode="auto">
              <a:xfrm>
                <a:off x="477" y="481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043" name="Line 224"/>
              <xdr:cNvSpPr>
                <a:spLocks noChangeShapeType="1"/>
              </xdr:cNvSpPr>
            </xdr:nvSpPr>
            <xdr:spPr bwMode="auto">
              <a:xfrm>
                <a:off x="323" y="603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grpSp>
            <xdr:nvGrpSpPr>
              <xdr:cNvPr id="6044" name="Group 225"/>
              <xdr:cNvGrpSpPr>
                <a:grpSpLocks/>
              </xdr:cNvGrpSpPr>
            </xdr:nvGrpSpPr>
            <xdr:grpSpPr bwMode="auto">
              <a:xfrm>
                <a:off x="283" y="631"/>
                <a:ext cx="180" cy="75"/>
                <a:chOff x="349" y="235"/>
                <a:chExt cx="180" cy="75"/>
              </a:xfrm>
            </xdr:grpSpPr>
            <xdr:sp macro="" textlink="">
              <xdr:nvSpPr>
                <xdr:cNvPr id="6045" name="Line 226"/>
                <xdr:cNvSpPr>
                  <a:spLocks noChangeShapeType="1"/>
                </xdr:cNvSpPr>
              </xdr:nvSpPr>
              <xdr:spPr bwMode="auto">
                <a:xfrm>
                  <a:off x="349" y="235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046" name="Line 227"/>
                <xdr:cNvSpPr>
                  <a:spLocks noChangeShapeType="1"/>
                </xdr:cNvSpPr>
              </xdr:nvSpPr>
              <xdr:spPr bwMode="auto">
                <a:xfrm>
                  <a:off x="350" y="310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</xdr:grpSp>
    </xdr:grpSp>
    <xdr:clientData/>
  </xdr:twoCellAnchor>
  <xdr:twoCellAnchor>
    <xdr:from>
      <xdr:col>2</xdr:col>
      <xdr:colOff>95250</xdr:colOff>
      <xdr:row>18</xdr:row>
      <xdr:rowOff>66675</xdr:rowOff>
    </xdr:from>
    <xdr:to>
      <xdr:col>10</xdr:col>
      <xdr:colOff>381000</xdr:colOff>
      <xdr:row>57</xdr:row>
      <xdr:rowOff>95250</xdr:rowOff>
    </xdr:to>
    <xdr:grpSp>
      <xdr:nvGrpSpPr>
        <xdr:cNvPr id="5966" name="Group 245"/>
        <xdr:cNvGrpSpPr>
          <a:grpSpLocks/>
        </xdr:cNvGrpSpPr>
      </xdr:nvGrpSpPr>
      <xdr:grpSpPr bwMode="auto">
        <a:xfrm>
          <a:off x="1314450" y="3000375"/>
          <a:ext cx="5162550" cy="6410325"/>
          <a:chOff x="138" y="315"/>
          <a:chExt cx="542" cy="673"/>
        </a:xfrm>
      </xdr:grpSpPr>
      <xdr:grpSp>
        <xdr:nvGrpSpPr>
          <xdr:cNvPr id="5968" name="Group 211"/>
          <xdr:cNvGrpSpPr>
            <a:grpSpLocks/>
          </xdr:cNvGrpSpPr>
        </xdr:nvGrpSpPr>
        <xdr:grpSpPr bwMode="auto">
          <a:xfrm>
            <a:off x="138" y="315"/>
            <a:ext cx="522" cy="673"/>
            <a:chOff x="138" y="315"/>
            <a:chExt cx="522" cy="673"/>
          </a:xfrm>
        </xdr:grpSpPr>
        <xdr:grpSp>
          <xdr:nvGrpSpPr>
            <xdr:cNvPr id="5985" name="Group 186"/>
            <xdr:cNvGrpSpPr>
              <a:grpSpLocks/>
            </xdr:cNvGrpSpPr>
          </xdr:nvGrpSpPr>
          <xdr:grpSpPr bwMode="auto">
            <a:xfrm>
              <a:off x="138" y="315"/>
              <a:ext cx="522" cy="673"/>
              <a:chOff x="138" y="279"/>
              <a:chExt cx="522" cy="666"/>
            </a:xfrm>
          </xdr:grpSpPr>
          <xdr:grpSp>
            <xdr:nvGrpSpPr>
              <xdr:cNvPr id="6002" name="Group 182"/>
              <xdr:cNvGrpSpPr>
                <a:grpSpLocks/>
              </xdr:cNvGrpSpPr>
            </xdr:nvGrpSpPr>
            <xdr:grpSpPr bwMode="auto">
              <a:xfrm>
                <a:off x="138" y="279"/>
                <a:ext cx="522" cy="666"/>
                <a:chOff x="138" y="279"/>
                <a:chExt cx="522" cy="666"/>
              </a:xfrm>
            </xdr:grpSpPr>
            <xdr:grpSp>
              <xdr:nvGrpSpPr>
                <xdr:cNvPr id="6006" name="Group 175"/>
                <xdr:cNvGrpSpPr>
                  <a:grpSpLocks/>
                </xdr:cNvGrpSpPr>
              </xdr:nvGrpSpPr>
              <xdr:grpSpPr bwMode="auto">
                <a:xfrm>
                  <a:off x="138" y="279"/>
                  <a:ext cx="393" cy="666"/>
                  <a:chOff x="138" y="279"/>
                  <a:chExt cx="393" cy="666"/>
                </a:xfrm>
              </xdr:grpSpPr>
              <xdr:grpSp>
                <xdr:nvGrpSpPr>
                  <xdr:cNvPr id="6013" name="Group 63"/>
                  <xdr:cNvGrpSpPr>
                    <a:grpSpLocks/>
                  </xdr:cNvGrpSpPr>
                </xdr:nvGrpSpPr>
                <xdr:grpSpPr bwMode="auto">
                  <a:xfrm flipV="1">
                    <a:off x="138" y="279"/>
                    <a:ext cx="393" cy="666"/>
                    <a:chOff x="60" y="259"/>
                    <a:chExt cx="393" cy="666"/>
                  </a:xfrm>
                </xdr:grpSpPr>
                <xdr:grpSp>
                  <xdr:nvGrpSpPr>
                    <xdr:cNvPr id="6015" name="Group 62"/>
                    <xdr:cNvGrpSpPr>
                      <a:grpSpLocks/>
                    </xdr:cNvGrpSpPr>
                  </xdr:nvGrpSpPr>
                  <xdr:grpSpPr bwMode="auto">
                    <a:xfrm>
                      <a:off x="60" y="259"/>
                      <a:ext cx="393" cy="666"/>
                      <a:chOff x="104" y="259"/>
                      <a:chExt cx="393" cy="666"/>
                    </a:xfrm>
                  </xdr:grpSpPr>
                  <xdr:grpSp>
                    <xdr:nvGrpSpPr>
                      <xdr:cNvPr id="6017" name="Group 56"/>
                      <xdr:cNvGrpSpPr>
                        <a:grpSpLocks/>
                      </xdr:cNvGrpSpPr>
                    </xdr:nvGrpSpPr>
                    <xdr:grpSpPr bwMode="auto">
                      <a:xfrm>
                        <a:off x="154" y="584"/>
                        <a:ext cx="341" cy="341"/>
                        <a:chOff x="155" y="577"/>
                        <a:chExt cx="341" cy="341"/>
                      </a:xfrm>
                    </xdr:grpSpPr>
                    <xdr:grpSp>
                      <xdr:nvGrpSpPr>
                        <xdr:cNvPr id="6031" name="Group 55"/>
                        <xdr:cNvGrpSpPr>
                          <a:grpSpLocks/>
                        </xdr:cNvGrpSpPr>
                      </xdr:nvGrpSpPr>
                      <xdr:grpSpPr bwMode="auto">
                        <a:xfrm>
                          <a:off x="155" y="579"/>
                          <a:ext cx="341" cy="338"/>
                          <a:chOff x="155" y="579"/>
                          <a:chExt cx="341" cy="338"/>
                        </a:xfrm>
                      </xdr:grpSpPr>
                      <xdr:sp macro="" textlink="">
                        <xdr:nvSpPr>
                          <xdr:cNvPr id="6033" name="Oval 51"/>
                          <xdr:cNvSpPr>
                            <a:spLocks noChangeArrowheads="1"/>
                          </xdr:cNvSpPr>
                        </xdr:nvSpPr>
                        <xdr:spPr bwMode="auto">
                          <a:xfrm>
                            <a:off x="156" y="579"/>
                            <a:ext cx="338" cy="338"/>
                          </a:xfrm>
                          <a:prstGeom prst="ellipse">
                            <a:avLst/>
                          </a:prstGeom>
                          <a:solidFill>
                            <a:srgbClr val="3366FF"/>
                          </a:solidFill>
                          <a:ln w="952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6034" name="Line 52"/>
                          <xdr:cNvSpPr>
                            <a:spLocks noChangeShapeType="1"/>
                          </xdr:cNvSpPr>
                        </xdr:nvSpPr>
                        <xdr:spPr bwMode="auto">
                          <a:xfrm>
                            <a:off x="155" y="746"/>
                            <a:ext cx="341" cy="0"/>
                          </a:xfrm>
                          <a:prstGeom prst="line">
                            <a:avLst/>
                          </a:prstGeom>
                          <a:noFill/>
                          <a:ln w="9525">
                            <a:solidFill>
                              <a:srgbClr val="FFFFFF"/>
                            </a:solidFill>
                            <a:round/>
                            <a:headEnd/>
                            <a:tailEnd/>
                          </a:ln>
                        </xdr:spPr>
                      </xdr:sp>
                    </xdr:grpSp>
                    <xdr:sp macro="" textlink="">
                      <xdr:nvSpPr>
                        <xdr:cNvPr id="6032" name="Line 54"/>
                        <xdr:cNvSpPr>
                          <a:spLocks noChangeShapeType="1"/>
                        </xdr:cNvSpPr>
                      </xdr:nvSpPr>
                      <xdr:spPr bwMode="auto">
                        <a:xfrm>
                          <a:off x="324" y="577"/>
                          <a:ext cx="0" cy="341"/>
                        </a:xfrm>
                        <a:prstGeom prst="line">
                          <a:avLst/>
                        </a:prstGeom>
                        <a:noFill/>
                        <a:ln w="9525">
                          <a:solidFill>
                            <a:srgbClr val="FFFFFF"/>
                          </a:solidFill>
                          <a:round/>
                          <a:headEnd/>
                          <a:tailEnd/>
                        </a:ln>
                      </xdr:spPr>
                    </xdr:sp>
                  </xdr:grpSp>
                  <xdr:grpSp>
                    <xdr:nvGrpSpPr>
                      <xdr:cNvPr id="6018" name="Group 61"/>
                      <xdr:cNvGrpSpPr>
                        <a:grpSpLocks/>
                      </xdr:cNvGrpSpPr>
                    </xdr:nvGrpSpPr>
                    <xdr:grpSpPr bwMode="auto">
                      <a:xfrm>
                        <a:off x="104" y="259"/>
                        <a:ext cx="393" cy="297"/>
                        <a:chOff x="102" y="259"/>
                        <a:chExt cx="393" cy="297"/>
                      </a:xfrm>
                    </xdr:grpSpPr>
                    <xdr:grpSp>
                      <xdr:nvGrpSpPr>
                        <xdr:cNvPr id="6019" name="Group 48"/>
                        <xdr:cNvGrpSpPr>
                          <a:grpSpLocks/>
                        </xdr:cNvGrpSpPr>
                      </xdr:nvGrpSpPr>
                      <xdr:grpSpPr bwMode="auto">
                        <a:xfrm>
                          <a:off x="144" y="259"/>
                          <a:ext cx="351" cy="297"/>
                          <a:chOff x="173" y="265"/>
                          <a:chExt cx="351" cy="297"/>
                        </a:xfrm>
                      </xdr:grpSpPr>
                      <xdr:grpSp>
                        <xdr:nvGrpSpPr>
                          <xdr:cNvPr id="6023" name="Group 44"/>
                          <xdr:cNvGrpSpPr>
                            <a:grpSpLocks/>
                          </xdr:cNvGrpSpPr>
                        </xdr:nvGrpSpPr>
                        <xdr:grpSpPr bwMode="auto">
                          <a:xfrm>
                            <a:off x="173" y="441"/>
                            <a:ext cx="351" cy="116"/>
                            <a:chOff x="174" y="349"/>
                            <a:chExt cx="351" cy="116"/>
                          </a:xfrm>
                        </xdr:grpSpPr>
                        <xdr:grpSp>
                          <xdr:nvGrpSpPr>
                            <xdr:cNvPr id="6026" name="Group 41"/>
                            <xdr:cNvGrpSpPr>
                              <a:grpSpLocks/>
                            </xdr:cNvGrpSpPr>
                          </xdr:nvGrpSpPr>
                          <xdr:grpSpPr bwMode="auto">
                            <a:xfrm>
                              <a:off x="174" y="349"/>
                              <a:ext cx="351" cy="116"/>
                              <a:chOff x="174" y="349"/>
                              <a:chExt cx="351" cy="116"/>
                            </a:xfrm>
                          </xdr:grpSpPr>
                          <xdr:sp macro="" textlink="">
                            <xdr:nvSpPr>
                              <xdr:cNvPr id="6029" name="Oval 39"/>
                              <xdr:cNvSpPr>
                                <a:spLocks noChangeArrowheads="1"/>
                              </xdr:cNvSpPr>
                            </xdr:nvSpPr>
                            <xdr:spPr bwMode="auto">
                              <a:xfrm>
                                <a:off x="174" y="351"/>
                                <a:ext cx="350" cy="114"/>
                              </a:xfrm>
                              <a:prstGeom prst="ellipse">
                                <a:avLst/>
                              </a:prstGeom>
                              <a:gradFill rotWithShape="0">
                                <a:gsLst>
                                  <a:gs pos="0">
                                    <a:srgbClr val="FFFFFF"/>
                                  </a:gs>
                                  <a:gs pos="100000">
                                    <a:srgbClr val="3366FF"/>
                                  </a:gs>
                                </a:gsLst>
                                <a:path path="shape">
                                  <a:fillToRect l="50000" t="50000" r="50000" b="50000"/>
                                </a:path>
                              </a:gradFill>
                              <a:ln w="9525">
                                <a:solidFill>
                                  <a:srgbClr val="000000"/>
                                </a:solidFill>
                                <a:round/>
                                <a:headEnd/>
                                <a:tailEnd/>
                              </a:ln>
                            </xdr:spPr>
                          </xdr:sp>
                          <xdr:sp macro="" textlink="">
                            <xdr:nvSpPr>
                              <xdr:cNvPr id="6030" name="Rectangle 40"/>
                              <xdr:cNvSpPr>
                                <a:spLocks noChangeArrowheads="1"/>
                              </xdr:cNvSpPr>
                            </xdr:nvSpPr>
                            <xdr:spPr bwMode="auto">
                              <a:xfrm>
                                <a:off x="174" y="349"/>
                                <a:ext cx="351" cy="55"/>
                              </a:xfrm>
                              <a:prstGeom prst="rect">
                                <a:avLst/>
                              </a:prstGeom>
                              <a:gradFill rotWithShape="0">
                                <a:gsLst>
                                  <a:gs pos="0">
                                    <a:srgbClr val="3366FF"/>
                                  </a:gs>
                                  <a:gs pos="50000">
                                    <a:srgbClr val="FFFFFF"/>
                                  </a:gs>
                                  <a:gs pos="100000">
                                    <a:srgbClr val="3366FF"/>
                                  </a:gs>
                                </a:gsLst>
                                <a:lin ang="0" scaled="1"/>
                              </a:gradFill>
                              <a:ln w="9525">
                                <a:noFill/>
                                <a:miter lim="800000"/>
                                <a:headEnd/>
                                <a:tailEnd/>
                              </a:ln>
                            </xdr:spPr>
                          </xdr:sp>
                        </xdr:grpSp>
                        <xdr:sp macro="" textlink="">
                          <xdr:nvSpPr>
                            <xdr:cNvPr id="6027" name="Line 42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175" y="390"/>
                              <a:ext cx="349" cy="0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FF0000"/>
                              </a:solidFill>
                              <a:round/>
                              <a:headEnd/>
                              <a:tailEnd/>
                            </a:ln>
                          </xdr:spPr>
                        </xdr:sp>
                        <xdr:sp macro="" textlink="">
                          <xdr:nvSpPr>
                            <xdr:cNvPr id="6028" name="Line 43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174" y="409"/>
                              <a:ext cx="351" cy="0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FFFFFF"/>
                              </a:solidFill>
                              <a:round/>
                              <a:headEnd/>
                              <a:tailEnd/>
                            </a:ln>
                          </xdr:spPr>
                        </xdr:sp>
                      </xdr:grpSp>
                      <xdr:sp macro="" textlink="">
                        <xdr:nvSpPr>
                          <xdr:cNvPr id="6024" name="Line 46"/>
                          <xdr:cNvSpPr>
                            <a:spLocks noChangeShapeType="1"/>
                          </xdr:cNvSpPr>
                        </xdr:nvSpPr>
                        <xdr:spPr bwMode="auto">
                          <a:xfrm>
                            <a:off x="350" y="266"/>
                            <a:ext cx="0" cy="296"/>
                          </a:xfrm>
                          <a:prstGeom prst="line">
                            <a:avLst/>
                          </a:prstGeom>
                          <a:noFill/>
                          <a:ln w="9525">
                            <a:solidFill>
                              <a:srgbClr val="FF0000"/>
                            </a:solidFill>
                            <a:prstDash val="dashDot"/>
                            <a:round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6025" name="Line 47"/>
                          <xdr:cNvSpPr>
                            <a:spLocks noChangeShapeType="1"/>
                          </xdr:cNvSpPr>
                        </xdr:nvSpPr>
                        <xdr:spPr bwMode="auto">
                          <a:xfrm flipV="1">
                            <a:off x="197" y="265"/>
                            <a:ext cx="152" cy="264"/>
                          </a:xfrm>
                          <a:prstGeom prst="line">
                            <a:avLst/>
                          </a:prstGeom>
                          <a:noFill/>
                          <a:ln w="9525">
                            <a:solidFill>
                              <a:srgbClr val="FF0000"/>
                            </a:solidFill>
                            <a:round/>
                            <a:headEnd type="triangle" w="med" len="med"/>
                            <a:tailEnd/>
                          </a:ln>
                        </xdr:spPr>
                      </xdr:sp>
                    </xdr:grpSp>
                    <xdr:sp macro="" textlink="">
                      <xdr:nvSpPr>
                        <xdr:cNvPr id="6020" name="Line 58"/>
                        <xdr:cNvSpPr>
                          <a:spLocks noChangeShapeType="1"/>
                        </xdr:cNvSpPr>
                      </xdr:nvSpPr>
                      <xdr:spPr bwMode="auto">
                        <a:xfrm flipH="1">
                          <a:off x="102" y="477"/>
                          <a:ext cx="37" cy="0"/>
                        </a:xfrm>
                        <a:prstGeom prst="line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6021" name="Line 59"/>
                        <xdr:cNvSpPr>
                          <a:spLocks noChangeShapeType="1"/>
                        </xdr:cNvSpPr>
                      </xdr:nvSpPr>
                      <xdr:spPr bwMode="auto">
                        <a:xfrm flipH="1">
                          <a:off x="105" y="495"/>
                          <a:ext cx="37" cy="0"/>
                        </a:xfrm>
                        <a:prstGeom prst="line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6022" name="Line 60"/>
                        <xdr:cNvSpPr>
                          <a:spLocks noChangeShapeType="1"/>
                        </xdr:cNvSpPr>
                      </xdr:nvSpPr>
                      <xdr:spPr bwMode="auto">
                        <a:xfrm flipV="1">
                          <a:off x="117" y="477"/>
                          <a:ext cx="0" cy="18"/>
                        </a:xfrm>
                        <a:prstGeom prst="line">
                          <a:avLst/>
                        </a:prstGeom>
                        <a:noFill/>
                        <a:ln w="9525">
                          <a:solidFill>
                            <a:srgbClr val="000000"/>
                          </a:solidFill>
                          <a:round/>
                          <a:headEnd type="oval" w="med" len="med"/>
                          <a:tailEnd type="oval" w="med" len="med"/>
                        </a:ln>
                      </xdr:spPr>
                    </xdr:sp>
                  </xdr:grpSp>
                </xdr:grpSp>
                <xdr:sp macro="" textlink="">
                  <xdr:nvSpPr>
                    <xdr:cNvPr id="6016" name="Line 50"/>
                    <xdr:cNvSpPr>
                      <a:spLocks noChangeShapeType="1"/>
                    </xdr:cNvSpPr>
                  </xdr:nvSpPr>
                  <xdr:spPr bwMode="auto">
                    <a:xfrm>
                      <a:off x="410" y="495"/>
                      <a:ext cx="22" cy="26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FFFF"/>
                      </a:solidFill>
                      <a:round/>
                      <a:headEnd/>
                      <a:tailEnd type="triangle" w="med" len="med"/>
                    </a:ln>
                  </xdr:spPr>
                </xdr:sp>
              </xdr:grpSp>
              <xdr:sp macro="" textlink="">
                <xdr:nvSpPr>
                  <xdr:cNvPr id="6014" name="Line 57"/>
                  <xdr:cNvSpPr>
                    <a:spLocks noChangeShapeType="1"/>
                  </xdr:cNvSpPr>
                </xdr:nvSpPr>
                <xdr:spPr bwMode="auto">
                  <a:xfrm>
                    <a:off x="239" y="328"/>
                    <a:ext cx="233" cy="241"/>
                  </a:xfrm>
                  <a:prstGeom prst="line">
                    <a:avLst/>
                  </a:prstGeom>
                  <a:noFill/>
                  <a:ln w="9525">
                    <a:solidFill>
                      <a:srgbClr val="FFFFFF"/>
                    </a:solidFill>
                    <a:round/>
                    <a:headEnd type="triangle" w="med" len="med"/>
                    <a:tailEnd type="triangle" w="med" len="med"/>
                  </a:ln>
                </xdr:spPr>
              </xdr:sp>
            </xdr:grpSp>
            <xdr:sp macro="" textlink="">
              <xdr:nvSpPr>
                <xdr:cNvPr id="6007" name="Arc 69"/>
                <xdr:cNvSpPr>
                  <a:spLocks/>
                </xdr:cNvSpPr>
              </xdr:nvSpPr>
              <xdr:spPr bwMode="auto">
                <a:xfrm flipH="1">
                  <a:off x="321" y="879"/>
                  <a:ext cx="61" cy="42"/>
                </a:xfrm>
                <a:custGeom>
                  <a:avLst/>
                  <a:gdLst>
                    <a:gd name="T0" fmla="*/ 0 w 31224"/>
                    <a:gd name="T1" fmla="*/ 0 h 21600"/>
                    <a:gd name="T2" fmla="*/ 0 w 31224"/>
                    <a:gd name="T3" fmla="*/ 0 h 21600"/>
                    <a:gd name="T4" fmla="*/ 0 w 31224"/>
                    <a:gd name="T5" fmla="*/ 0 h 21600"/>
                    <a:gd name="T6" fmla="*/ 0 60000 65536"/>
                    <a:gd name="T7" fmla="*/ 0 60000 65536"/>
                    <a:gd name="T8" fmla="*/ 0 60000 65536"/>
                    <a:gd name="T9" fmla="*/ 0 w 31224"/>
                    <a:gd name="T10" fmla="*/ 0 h 21600"/>
                    <a:gd name="T11" fmla="*/ 31224 w 31224"/>
                    <a:gd name="T12" fmla="*/ 21600 h 21600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31224" h="21600" fill="none" extrusionOk="0">
                      <a:moveTo>
                        <a:pt x="-1" y="2488"/>
                      </a:moveTo>
                      <a:cubicBezTo>
                        <a:pt x="3103" y="854"/>
                        <a:pt x="6557" y="-1"/>
                        <a:pt x="10065" y="0"/>
                      </a:cubicBezTo>
                      <a:cubicBezTo>
                        <a:pt x="20321" y="0"/>
                        <a:pt x="29163" y="7212"/>
                        <a:pt x="31224" y="17258"/>
                      </a:cubicBezTo>
                    </a:path>
                    <a:path w="31224" h="21600" stroke="0" extrusionOk="0">
                      <a:moveTo>
                        <a:pt x="-1" y="2488"/>
                      </a:moveTo>
                      <a:cubicBezTo>
                        <a:pt x="3103" y="854"/>
                        <a:pt x="6557" y="-1"/>
                        <a:pt x="10065" y="0"/>
                      </a:cubicBezTo>
                      <a:cubicBezTo>
                        <a:pt x="20321" y="0"/>
                        <a:pt x="29163" y="7212"/>
                        <a:pt x="31224" y="17258"/>
                      </a:cubicBezTo>
                      <a:lnTo>
                        <a:pt x="10065" y="21600"/>
                      </a:lnTo>
                      <a:close/>
                    </a:path>
                  </a:pathLst>
                </a:custGeom>
                <a:noFill/>
                <a:ln w="9525">
                  <a:solidFill>
                    <a:srgbClr val="FF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008" name="Line 177"/>
                <xdr:cNvSpPr>
                  <a:spLocks noChangeShapeType="1"/>
                </xdr:cNvSpPr>
              </xdr:nvSpPr>
              <xdr:spPr bwMode="auto">
                <a:xfrm flipH="1">
                  <a:off x="145" y="652"/>
                  <a:ext cx="20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009" name="Line 178"/>
                <xdr:cNvSpPr>
                  <a:spLocks noChangeShapeType="1"/>
                </xdr:cNvSpPr>
              </xdr:nvSpPr>
              <xdr:spPr bwMode="auto">
                <a:xfrm flipV="1">
                  <a:off x="153" y="650"/>
                  <a:ext cx="0" cy="57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 type="triangle" w="med" len="med"/>
                  <a:tailEnd type="triangle" w="med" len="med"/>
                </a:ln>
              </xdr:spPr>
            </xdr:sp>
            <xdr:sp macro="" textlink="">
              <xdr:nvSpPr>
                <xdr:cNvPr id="6010" name="Line 179"/>
                <xdr:cNvSpPr>
                  <a:spLocks noChangeShapeType="1"/>
                </xdr:cNvSpPr>
              </xdr:nvSpPr>
              <xdr:spPr bwMode="auto">
                <a:xfrm>
                  <a:off x="356" y="652"/>
                  <a:ext cx="300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011" name="Line 180"/>
                <xdr:cNvSpPr>
                  <a:spLocks noChangeShapeType="1"/>
                </xdr:cNvSpPr>
              </xdr:nvSpPr>
              <xdr:spPr bwMode="auto">
                <a:xfrm>
                  <a:off x="629" y="725"/>
                  <a:ext cx="31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012" name="Line 181"/>
                <xdr:cNvSpPr>
                  <a:spLocks noChangeShapeType="1"/>
                </xdr:cNvSpPr>
              </xdr:nvSpPr>
              <xdr:spPr bwMode="auto">
                <a:xfrm flipV="1">
                  <a:off x="653" y="651"/>
                  <a:ext cx="0" cy="72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 type="triangle" w="med" len="med"/>
                  <a:tailEnd type="triangle" w="med" len="med"/>
                </a:ln>
              </xdr:spPr>
            </xdr:sp>
          </xdr:grpSp>
          <xdr:sp macro="" textlink="">
            <xdr:nvSpPr>
              <xdr:cNvPr id="6003" name="Line 183"/>
              <xdr:cNvSpPr>
                <a:spLocks noChangeShapeType="1"/>
              </xdr:cNvSpPr>
            </xdr:nvSpPr>
            <xdr:spPr bwMode="auto">
              <a:xfrm>
                <a:off x="180" y="771"/>
                <a:ext cx="0" cy="9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004" name="Line 184"/>
              <xdr:cNvSpPr>
                <a:spLocks noChangeShapeType="1"/>
              </xdr:cNvSpPr>
            </xdr:nvSpPr>
            <xdr:spPr bwMode="auto">
              <a:xfrm>
                <a:off x="529" y="767"/>
                <a:ext cx="0" cy="106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005" name="Line 185"/>
              <xdr:cNvSpPr>
                <a:spLocks noChangeShapeType="1"/>
              </xdr:cNvSpPr>
            </xdr:nvSpPr>
            <xdr:spPr bwMode="auto">
              <a:xfrm>
                <a:off x="181" y="862"/>
                <a:ext cx="350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 type="triangle" w="med" len="med"/>
              </a:ln>
            </xdr:spPr>
          </xdr:sp>
        </xdr:grpSp>
        <xdr:grpSp>
          <xdr:nvGrpSpPr>
            <xdr:cNvPr id="5986" name="Group 195"/>
            <xdr:cNvGrpSpPr>
              <a:grpSpLocks/>
            </xdr:cNvGrpSpPr>
          </xdr:nvGrpSpPr>
          <xdr:grpSpPr bwMode="auto">
            <a:xfrm>
              <a:off x="370" y="389"/>
              <a:ext cx="82" cy="95"/>
              <a:chOff x="283" y="476"/>
              <a:chExt cx="233" cy="271"/>
            </a:xfrm>
          </xdr:grpSpPr>
          <xdr:grpSp>
            <xdr:nvGrpSpPr>
              <xdr:cNvPr id="5987" name="Group 196"/>
              <xdr:cNvGrpSpPr>
                <a:grpSpLocks/>
              </xdr:cNvGrpSpPr>
            </xdr:nvGrpSpPr>
            <xdr:grpSpPr bwMode="auto">
              <a:xfrm>
                <a:off x="322" y="525"/>
                <a:ext cx="153" cy="179"/>
                <a:chOff x="80" y="120"/>
                <a:chExt cx="153" cy="179"/>
              </a:xfrm>
            </xdr:grpSpPr>
            <xdr:sp macro="" textlink="">
              <xdr:nvSpPr>
                <xdr:cNvPr id="5999" name="Rectangle 197"/>
                <xdr:cNvSpPr>
                  <a:spLocks noChangeArrowheads="1"/>
                </xdr:cNvSpPr>
              </xdr:nvSpPr>
              <xdr:spPr bwMode="auto">
                <a:xfrm>
                  <a:off x="131" y="120"/>
                  <a:ext cx="102" cy="71"/>
                </a:xfrm>
                <a:prstGeom prst="rect">
                  <a:avLst/>
                </a:prstGeom>
                <a:gradFill rotWithShape="0">
                  <a:gsLst>
                    <a:gs pos="0">
                      <a:srgbClr val="0000FF"/>
                    </a:gs>
                    <a:gs pos="100000">
                      <a:srgbClr val="000076"/>
                    </a:gs>
                  </a:gsLst>
                  <a:path path="shape">
                    <a:fillToRect l="50000" t="50000" r="50000" b="50000"/>
                  </a:path>
                </a:gradFill>
                <a:ln w="38100">
                  <a:solidFill>
                    <a:srgbClr val="0000FF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6000" name="Rectangle 198"/>
                <xdr:cNvSpPr>
                  <a:spLocks noChangeArrowheads="1"/>
                </xdr:cNvSpPr>
              </xdr:nvSpPr>
              <xdr:spPr bwMode="auto">
                <a:xfrm>
                  <a:off x="80" y="228"/>
                  <a:ext cx="102" cy="71"/>
                </a:xfrm>
                <a:prstGeom prst="rect">
                  <a:avLst/>
                </a:prstGeom>
                <a:gradFill rotWithShape="0">
                  <a:gsLst>
                    <a:gs pos="0">
                      <a:srgbClr val="FF0000"/>
                    </a:gs>
                    <a:gs pos="100000">
                      <a:srgbClr val="760000"/>
                    </a:gs>
                  </a:gsLst>
                  <a:path path="shape">
                    <a:fillToRect l="50000" t="50000" r="50000" b="50000"/>
                  </a:path>
                </a:gradFill>
                <a:ln w="38100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6001" name="Rectangle 199" descr="Vertical escura"/>
                <xdr:cNvSpPr>
                  <a:spLocks noChangeArrowheads="1"/>
                </xdr:cNvSpPr>
              </xdr:nvSpPr>
              <xdr:spPr bwMode="auto">
                <a:xfrm>
                  <a:off x="131" y="120"/>
                  <a:ext cx="51" cy="179"/>
                </a:xfrm>
                <a:prstGeom prst="rect">
                  <a:avLst/>
                </a:prstGeom>
                <a:pattFill prst="dkVert">
                  <a:fgClr>
                    <a:srgbClr val="000000"/>
                  </a:fgClr>
                  <a:bgClr>
                    <a:srgbClr val="FFFFFF"/>
                  </a:bgClr>
                </a:pattFill>
                <a:ln w="38100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5988" name="Group 200"/>
              <xdr:cNvGrpSpPr>
                <a:grpSpLocks/>
              </xdr:cNvGrpSpPr>
            </xdr:nvGrpSpPr>
            <xdr:grpSpPr bwMode="auto">
              <a:xfrm>
                <a:off x="283" y="476"/>
                <a:ext cx="233" cy="271"/>
                <a:chOff x="283" y="476"/>
                <a:chExt cx="233" cy="271"/>
              </a:xfrm>
            </xdr:grpSpPr>
            <xdr:grpSp>
              <xdr:nvGrpSpPr>
                <xdr:cNvPr id="5989" name="Group 201"/>
                <xdr:cNvGrpSpPr>
                  <a:grpSpLocks/>
                </xdr:cNvGrpSpPr>
              </xdr:nvGrpSpPr>
              <xdr:grpSpPr bwMode="auto">
                <a:xfrm>
                  <a:off x="337" y="524"/>
                  <a:ext cx="179" cy="74"/>
                  <a:chOff x="350" y="129"/>
                  <a:chExt cx="179" cy="74"/>
                </a:xfrm>
              </xdr:grpSpPr>
              <xdr:sp macro="" textlink="">
                <xdr:nvSpPr>
                  <xdr:cNvPr id="5997" name="Line 202"/>
                  <xdr:cNvSpPr>
                    <a:spLocks noChangeShapeType="1"/>
                  </xdr:cNvSpPr>
                </xdr:nvSpPr>
                <xdr:spPr bwMode="auto">
                  <a:xfrm>
                    <a:off x="350" y="129"/>
                    <a:ext cx="179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5998" name="Line 203"/>
                  <xdr:cNvSpPr>
                    <a:spLocks noChangeShapeType="1"/>
                  </xdr:cNvSpPr>
                </xdr:nvSpPr>
                <xdr:spPr bwMode="auto">
                  <a:xfrm>
                    <a:off x="350" y="203"/>
                    <a:ext cx="179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</xdr:grpSp>
            <xdr:sp macro="" textlink="">
              <xdr:nvSpPr>
                <xdr:cNvPr id="5990" name="Line 204"/>
                <xdr:cNvSpPr>
                  <a:spLocks noChangeShapeType="1"/>
                </xdr:cNvSpPr>
              </xdr:nvSpPr>
              <xdr:spPr bwMode="auto">
                <a:xfrm rot="5400000">
                  <a:off x="237" y="612"/>
                  <a:ext cx="26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5991" name="Line 205"/>
                <xdr:cNvSpPr>
                  <a:spLocks noChangeShapeType="1"/>
                </xdr:cNvSpPr>
              </xdr:nvSpPr>
              <xdr:spPr bwMode="auto">
                <a:xfrm rot="5400000">
                  <a:off x="288" y="611"/>
                  <a:ext cx="26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5992" name="Line 206"/>
                <xdr:cNvSpPr>
                  <a:spLocks noChangeShapeType="1"/>
                </xdr:cNvSpPr>
              </xdr:nvSpPr>
              <xdr:spPr bwMode="auto">
                <a:xfrm>
                  <a:off x="477" y="481"/>
                  <a:ext cx="0" cy="144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5993" name="Line 207"/>
                <xdr:cNvSpPr>
                  <a:spLocks noChangeShapeType="1"/>
                </xdr:cNvSpPr>
              </xdr:nvSpPr>
              <xdr:spPr bwMode="auto">
                <a:xfrm>
                  <a:off x="323" y="603"/>
                  <a:ext cx="0" cy="144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grpSp>
              <xdr:nvGrpSpPr>
                <xdr:cNvPr id="5994" name="Group 208"/>
                <xdr:cNvGrpSpPr>
                  <a:grpSpLocks/>
                </xdr:cNvGrpSpPr>
              </xdr:nvGrpSpPr>
              <xdr:grpSpPr bwMode="auto">
                <a:xfrm>
                  <a:off x="283" y="631"/>
                  <a:ext cx="180" cy="75"/>
                  <a:chOff x="349" y="235"/>
                  <a:chExt cx="180" cy="75"/>
                </a:xfrm>
              </xdr:grpSpPr>
              <xdr:sp macro="" textlink="">
                <xdr:nvSpPr>
                  <xdr:cNvPr id="5995" name="Line 209"/>
                  <xdr:cNvSpPr>
                    <a:spLocks noChangeShapeType="1"/>
                  </xdr:cNvSpPr>
                </xdr:nvSpPr>
                <xdr:spPr bwMode="auto">
                  <a:xfrm>
                    <a:off x="349" y="235"/>
                    <a:ext cx="179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5996" name="Line 210"/>
                  <xdr:cNvSpPr>
                    <a:spLocks noChangeShapeType="1"/>
                  </xdr:cNvSpPr>
                </xdr:nvSpPr>
                <xdr:spPr bwMode="auto">
                  <a:xfrm>
                    <a:off x="350" y="310"/>
                    <a:ext cx="179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</xdr:grpSp>
          </xdr:grpSp>
        </xdr:grpSp>
      </xdr:grpSp>
      <xdr:grpSp>
        <xdr:nvGrpSpPr>
          <xdr:cNvPr id="5969" name="Group 229"/>
          <xdr:cNvGrpSpPr>
            <a:grpSpLocks/>
          </xdr:cNvGrpSpPr>
        </xdr:nvGrpSpPr>
        <xdr:grpSpPr bwMode="auto">
          <a:xfrm>
            <a:off x="598" y="838"/>
            <a:ext cx="82" cy="95"/>
            <a:chOff x="283" y="476"/>
            <a:chExt cx="233" cy="271"/>
          </a:xfrm>
        </xdr:grpSpPr>
        <xdr:grpSp>
          <xdr:nvGrpSpPr>
            <xdr:cNvPr id="5970" name="Group 230"/>
            <xdr:cNvGrpSpPr>
              <a:grpSpLocks/>
            </xdr:cNvGrpSpPr>
          </xdr:nvGrpSpPr>
          <xdr:grpSpPr bwMode="auto">
            <a:xfrm>
              <a:off x="322" y="525"/>
              <a:ext cx="153" cy="179"/>
              <a:chOff x="80" y="120"/>
              <a:chExt cx="153" cy="179"/>
            </a:xfrm>
          </xdr:grpSpPr>
          <xdr:sp macro="" textlink="">
            <xdr:nvSpPr>
              <xdr:cNvPr id="5982" name="Rectangle 231"/>
              <xdr:cNvSpPr>
                <a:spLocks noChangeArrowheads="1"/>
              </xdr:cNvSpPr>
            </xdr:nvSpPr>
            <xdr:spPr bwMode="auto">
              <a:xfrm>
                <a:off x="131" y="120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FF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5983" name="Rectangle 232"/>
              <xdr:cNvSpPr>
                <a:spLocks noChangeArrowheads="1"/>
              </xdr:cNvSpPr>
            </xdr:nvSpPr>
            <xdr:spPr bwMode="auto">
              <a:xfrm>
                <a:off x="80" y="228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5984" name="Rectangle 233" descr="Vertical escura"/>
              <xdr:cNvSpPr>
                <a:spLocks noChangeArrowheads="1"/>
              </xdr:cNvSpPr>
            </xdr:nvSpPr>
            <xdr:spPr bwMode="auto">
              <a:xfrm>
                <a:off x="131" y="120"/>
                <a:ext cx="51" cy="179"/>
              </a:xfrm>
              <a:prstGeom prst="rect">
                <a:avLst/>
              </a:prstGeom>
              <a:pattFill prst="dkVert">
                <a:fgClr>
                  <a:srgbClr val="000000"/>
                </a:fgClr>
                <a:bgClr>
                  <a:srgbClr val="FFFFFF"/>
                </a:bgClr>
              </a:patt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5971" name="Group 234"/>
            <xdr:cNvGrpSpPr>
              <a:grpSpLocks/>
            </xdr:cNvGrpSpPr>
          </xdr:nvGrpSpPr>
          <xdr:grpSpPr bwMode="auto">
            <a:xfrm>
              <a:off x="283" y="476"/>
              <a:ext cx="233" cy="271"/>
              <a:chOff x="283" y="476"/>
              <a:chExt cx="233" cy="271"/>
            </a:xfrm>
          </xdr:grpSpPr>
          <xdr:grpSp>
            <xdr:nvGrpSpPr>
              <xdr:cNvPr id="5972" name="Group 235"/>
              <xdr:cNvGrpSpPr>
                <a:grpSpLocks/>
              </xdr:cNvGrpSpPr>
            </xdr:nvGrpSpPr>
            <xdr:grpSpPr bwMode="auto">
              <a:xfrm>
                <a:off x="337" y="524"/>
                <a:ext cx="179" cy="74"/>
                <a:chOff x="350" y="129"/>
                <a:chExt cx="179" cy="74"/>
              </a:xfrm>
            </xdr:grpSpPr>
            <xdr:sp macro="" textlink="">
              <xdr:nvSpPr>
                <xdr:cNvPr id="5980" name="Line 236"/>
                <xdr:cNvSpPr>
                  <a:spLocks noChangeShapeType="1"/>
                </xdr:cNvSpPr>
              </xdr:nvSpPr>
              <xdr:spPr bwMode="auto">
                <a:xfrm>
                  <a:off x="350" y="129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5981" name="Line 237"/>
                <xdr:cNvSpPr>
                  <a:spLocks noChangeShapeType="1"/>
                </xdr:cNvSpPr>
              </xdr:nvSpPr>
              <xdr:spPr bwMode="auto">
                <a:xfrm>
                  <a:off x="350" y="203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5973" name="Line 238"/>
              <xdr:cNvSpPr>
                <a:spLocks noChangeShapeType="1"/>
              </xdr:cNvSpPr>
            </xdr:nvSpPr>
            <xdr:spPr bwMode="auto">
              <a:xfrm rot="5400000">
                <a:off x="237" y="612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974" name="Line 239"/>
              <xdr:cNvSpPr>
                <a:spLocks noChangeShapeType="1"/>
              </xdr:cNvSpPr>
            </xdr:nvSpPr>
            <xdr:spPr bwMode="auto">
              <a:xfrm rot="5400000">
                <a:off x="288" y="611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975" name="Line 240"/>
              <xdr:cNvSpPr>
                <a:spLocks noChangeShapeType="1"/>
              </xdr:cNvSpPr>
            </xdr:nvSpPr>
            <xdr:spPr bwMode="auto">
              <a:xfrm>
                <a:off x="477" y="481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976" name="Line 241"/>
              <xdr:cNvSpPr>
                <a:spLocks noChangeShapeType="1"/>
              </xdr:cNvSpPr>
            </xdr:nvSpPr>
            <xdr:spPr bwMode="auto">
              <a:xfrm>
                <a:off x="323" y="603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grpSp>
            <xdr:nvGrpSpPr>
              <xdr:cNvPr id="5977" name="Group 242"/>
              <xdr:cNvGrpSpPr>
                <a:grpSpLocks/>
              </xdr:cNvGrpSpPr>
            </xdr:nvGrpSpPr>
            <xdr:grpSpPr bwMode="auto">
              <a:xfrm>
                <a:off x="283" y="631"/>
                <a:ext cx="180" cy="75"/>
                <a:chOff x="349" y="235"/>
                <a:chExt cx="180" cy="75"/>
              </a:xfrm>
            </xdr:grpSpPr>
            <xdr:sp macro="" textlink="">
              <xdr:nvSpPr>
                <xdr:cNvPr id="5978" name="Line 243"/>
                <xdr:cNvSpPr>
                  <a:spLocks noChangeShapeType="1"/>
                </xdr:cNvSpPr>
              </xdr:nvSpPr>
              <xdr:spPr bwMode="auto">
                <a:xfrm>
                  <a:off x="349" y="235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5979" name="Line 244"/>
                <xdr:cNvSpPr>
                  <a:spLocks noChangeShapeType="1"/>
                </xdr:cNvSpPr>
              </xdr:nvSpPr>
              <xdr:spPr bwMode="auto">
                <a:xfrm>
                  <a:off x="350" y="310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</xdr:grpSp>
    </xdr:grpSp>
    <xdr:clientData/>
  </xdr:twoCellAnchor>
  <xdr:twoCellAnchor>
    <xdr:from>
      <xdr:col>10</xdr:col>
      <xdr:colOff>142875</xdr:colOff>
      <xdr:row>5</xdr:row>
      <xdr:rowOff>9525</xdr:rowOff>
    </xdr:from>
    <xdr:to>
      <xdr:col>11</xdr:col>
      <xdr:colOff>9525</xdr:colOff>
      <xdr:row>8</xdr:row>
      <xdr:rowOff>0</xdr:rowOff>
    </xdr:to>
    <xdr:sp macro="" textlink="">
      <xdr:nvSpPr>
        <xdr:cNvPr id="5967" name="Oval 247" descr="TQ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238875" y="819150"/>
          <a:ext cx="476250" cy="476250"/>
        </a:xfrm>
        <a:prstGeom prst="ellipse">
          <a:avLst/>
        </a:prstGeom>
        <a:blipFill dpi="0" rotWithShape="1">
          <a:blip xmlns:r="http://schemas.openxmlformats.org/officeDocument/2006/relationships" r:embed="rId2" cstate="print"/>
          <a:srcRect/>
          <a:stretch>
            <a:fillRect/>
          </a:stretch>
        </a:blipFill>
        <a:ln w="571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19050</xdr:rowOff>
    </xdr:from>
    <xdr:to>
      <xdr:col>8</xdr:col>
      <xdr:colOff>28575</xdr:colOff>
      <xdr:row>5</xdr:row>
      <xdr:rowOff>114300</xdr:rowOff>
    </xdr:to>
    <xdr:grpSp>
      <xdr:nvGrpSpPr>
        <xdr:cNvPr id="6835" name="Group 172"/>
        <xdr:cNvGrpSpPr>
          <a:grpSpLocks/>
        </xdr:cNvGrpSpPr>
      </xdr:nvGrpSpPr>
      <xdr:grpSpPr bwMode="auto">
        <a:xfrm>
          <a:off x="923925" y="19050"/>
          <a:ext cx="4524375" cy="904875"/>
          <a:chOff x="523" y="904"/>
          <a:chExt cx="418" cy="95"/>
        </a:xfrm>
      </xdr:grpSpPr>
      <xdr:sp macro="" textlink="">
        <xdr:nvSpPr>
          <xdr:cNvPr id="6317" name="Rectangle 173"/>
          <xdr:cNvSpPr>
            <a:spLocks noChangeArrowheads="1"/>
          </xdr:cNvSpPr>
        </xdr:nvSpPr>
        <xdr:spPr bwMode="auto">
          <a:xfrm>
            <a:off x="585" y="956"/>
            <a:ext cx="356" cy="27"/>
          </a:xfrm>
          <a:prstGeom prst="rect">
            <a:avLst/>
          </a:prstGeom>
          <a:solidFill>
            <a:srgbClr val="00FFFF"/>
          </a:solidFill>
          <a:ln w="9525">
            <a:solidFill>
              <a:srgbClr val="00FFFF"/>
            </a:solidFill>
            <a:miter lim="800000"/>
            <a:headEnd/>
            <a:tailEnd/>
          </a:ln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PENTEADO NETO</a:t>
            </a:r>
          </a:p>
        </xdr:txBody>
      </xdr:sp>
      <xdr:grpSp>
        <xdr:nvGrpSpPr>
          <xdr:cNvPr id="6943" name="Group 174"/>
          <xdr:cNvGrpSpPr>
            <a:grpSpLocks/>
          </xdr:cNvGrpSpPr>
        </xdr:nvGrpSpPr>
        <xdr:grpSpPr bwMode="auto">
          <a:xfrm>
            <a:off x="523" y="904"/>
            <a:ext cx="82" cy="95"/>
            <a:chOff x="283" y="476"/>
            <a:chExt cx="233" cy="271"/>
          </a:xfrm>
        </xdr:grpSpPr>
        <xdr:grpSp>
          <xdr:nvGrpSpPr>
            <xdr:cNvPr id="6944" name="Group 175"/>
            <xdr:cNvGrpSpPr>
              <a:grpSpLocks/>
            </xdr:cNvGrpSpPr>
          </xdr:nvGrpSpPr>
          <xdr:grpSpPr bwMode="auto">
            <a:xfrm>
              <a:off x="322" y="525"/>
              <a:ext cx="153" cy="179"/>
              <a:chOff x="80" y="120"/>
              <a:chExt cx="153" cy="179"/>
            </a:xfrm>
          </xdr:grpSpPr>
          <xdr:sp macro="" textlink="">
            <xdr:nvSpPr>
              <xdr:cNvPr id="6956" name="Rectangle 176"/>
              <xdr:cNvSpPr>
                <a:spLocks noChangeArrowheads="1"/>
              </xdr:cNvSpPr>
            </xdr:nvSpPr>
            <xdr:spPr bwMode="auto">
              <a:xfrm>
                <a:off x="131" y="120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FF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6957" name="Rectangle 177"/>
              <xdr:cNvSpPr>
                <a:spLocks noChangeArrowheads="1"/>
              </xdr:cNvSpPr>
            </xdr:nvSpPr>
            <xdr:spPr bwMode="auto">
              <a:xfrm>
                <a:off x="80" y="228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6958" name="Rectangle 178" descr="Vertical escura"/>
              <xdr:cNvSpPr>
                <a:spLocks noChangeArrowheads="1"/>
              </xdr:cNvSpPr>
            </xdr:nvSpPr>
            <xdr:spPr bwMode="auto">
              <a:xfrm>
                <a:off x="131" y="120"/>
                <a:ext cx="51" cy="179"/>
              </a:xfrm>
              <a:prstGeom prst="rect">
                <a:avLst/>
              </a:prstGeom>
              <a:pattFill prst="dkVert">
                <a:fgClr>
                  <a:srgbClr val="000000"/>
                </a:fgClr>
                <a:bgClr>
                  <a:srgbClr val="FFFFFF"/>
                </a:bgClr>
              </a:patt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6945" name="Group 179"/>
            <xdr:cNvGrpSpPr>
              <a:grpSpLocks/>
            </xdr:cNvGrpSpPr>
          </xdr:nvGrpSpPr>
          <xdr:grpSpPr bwMode="auto">
            <a:xfrm>
              <a:off x="283" y="476"/>
              <a:ext cx="233" cy="271"/>
              <a:chOff x="283" y="476"/>
              <a:chExt cx="233" cy="271"/>
            </a:xfrm>
          </xdr:grpSpPr>
          <xdr:grpSp>
            <xdr:nvGrpSpPr>
              <xdr:cNvPr id="6946" name="Group 180"/>
              <xdr:cNvGrpSpPr>
                <a:grpSpLocks/>
              </xdr:cNvGrpSpPr>
            </xdr:nvGrpSpPr>
            <xdr:grpSpPr bwMode="auto">
              <a:xfrm>
                <a:off x="337" y="524"/>
                <a:ext cx="179" cy="74"/>
                <a:chOff x="350" y="129"/>
                <a:chExt cx="179" cy="74"/>
              </a:xfrm>
            </xdr:grpSpPr>
            <xdr:sp macro="" textlink="">
              <xdr:nvSpPr>
                <xdr:cNvPr id="6954" name="Line 181"/>
                <xdr:cNvSpPr>
                  <a:spLocks noChangeShapeType="1"/>
                </xdr:cNvSpPr>
              </xdr:nvSpPr>
              <xdr:spPr bwMode="auto">
                <a:xfrm>
                  <a:off x="350" y="129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955" name="Line 182"/>
                <xdr:cNvSpPr>
                  <a:spLocks noChangeShapeType="1"/>
                </xdr:cNvSpPr>
              </xdr:nvSpPr>
              <xdr:spPr bwMode="auto">
                <a:xfrm>
                  <a:off x="350" y="203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6947" name="Line 183"/>
              <xdr:cNvSpPr>
                <a:spLocks noChangeShapeType="1"/>
              </xdr:cNvSpPr>
            </xdr:nvSpPr>
            <xdr:spPr bwMode="auto">
              <a:xfrm rot="5400000">
                <a:off x="237" y="612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948" name="Line 184"/>
              <xdr:cNvSpPr>
                <a:spLocks noChangeShapeType="1"/>
              </xdr:cNvSpPr>
            </xdr:nvSpPr>
            <xdr:spPr bwMode="auto">
              <a:xfrm rot="5400000">
                <a:off x="288" y="611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949" name="Line 185"/>
              <xdr:cNvSpPr>
                <a:spLocks noChangeShapeType="1"/>
              </xdr:cNvSpPr>
            </xdr:nvSpPr>
            <xdr:spPr bwMode="auto">
              <a:xfrm>
                <a:off x="477" y="481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950" name="Line 186"/>
              <xdr:cNvSpPr>
                <a:spLocks noChangeShapeType="1"/>
              </xdr:cNvSpPr>
            </xdr:nvSpPr>
            <xdr:spPr bwMode="auto">
              <a:xfrm>
                <a:off x="323" y="603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grpSp>
            <xdr:nvGrpSpPr>
              <xdr:cNvPr id="6951" name="Group 187"/>
              <xdr:cNvGrpSpPr>
                <a:grpSpLocks/>
              </xdr:cNvGrpSpPr>
            </xdr:nvGrpSpPr>
            <xdr:grpSpPr bwMode="auto">
              <a:xfrm>
                <a:off x="283" y="631"/>
                <a:ext cx="180" cy="75"/>
                <a:chOff x="349" y="235"/>
                <a:chExt cx="180" cy="75"/>
              </a:xfrm>
            </xdr:grpSpPr>
            <xdr:sp macro="" textlink="">
              <xdr:nvSpPr>
                <xdr:cNvPr id="6952" name="Line 188"/>
                <xdr:cNvSpPr>
                  <a:spLocks noChangeShapeType="1"/>
                </xdr:cNvSpPr>
              </xdr:nvSpPr>
              <xdr:spPr bwMode="auto">
                <a:xfrm>
                  <a:off x="349" y="235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953" name="Line 189"/>
                <xdr:cNvSpPr>
                  <a:spLocks noChangeShapeType="1"/>
                </xdr:cNvSpPr>
              </xdr:nvSpPr>
              <xdr:spPr bwMode="auto">
                <a:xfrm>
                  <a:off x="350" y="310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</xdr:grpSp>
    </xdr:grpSp>
    <xdr:clientData/>
  </xdr:twoCellAnchor>
  <xdr:twoCellAnchor>
    <xdr:from>
      <xdr:col>1</xdr:col>
      <xdr:colOff>314325</xdr:colOff>
      <xdr:row>49</xdr:row>
      <xdr:rowOff>28575</xdr:rowOff>
    </xdr:from>
    <xdr:to>
      <xdr:col>2</xdr:col>
      <xdr:colOff>523875</xdr:colOff>
      <xdr:row>55</xdr:row>
      <xdr:rowOff>123825</xdr:rowOff>
    </xdr:to>
    <xdr:grpSp>
      <xdr:nvGrpSpPr>
        <xdr:cNvPr id="6836" name="Group 226"/>
        <xdr:cNvGrpSpPr>
          <a:grpSpLocks/>
        </xdr:cNvGrpSpPr>
      </xdr:nvGrpSpPr>
      <xdr:grpSpPr bwMode="auto">
        <a:xfrm>
          <a:off x="923925" y="8039100"/>
          <a:ext cx="1362075" cy="1066800"/>
          <a:chOff x="103" y="973"/>
          <a:chExt cx="86" cy="112"/>
        </a:xfrm>
      </xdr:grpSpPr>
      <xdr:grpSp>
        <xdr:nvGrpSpPr>
          <xdr:cNvPr id="6938" name="Group 225"/>
          <xdr:cNvGrpSpPr>
            <a:grpSpLocks/>
          </xdr:cNvGrpSpPr>
        </xdr:nvGrpSpPr>
        <xdr:grpSpPr bwMode="auto">
          <a:xfrm>
            <a:off x="108" y="976"/>
            <a:ext cx="75" cy="109"/>
            <a:chOff x="108" y="976"/>
            <a:chExt cx="75" cy="109"/>
          </a:xfrm>
        </xdr:grpSpPr>
        <xdr:sp macro="" textlink="">
          <xdr:nvSpPr>
            <xdr:cNvPr id="6940" name="Rectangle 222"/>
            <xdr:cNvSpPr>
              <a:spLocks noChangeArrowheads="1"/>
            </xdr:cNvSpPr>
          </xdr:nvSpPr>
          <xdr:spPr bwMode="auto">
            <a:xfrm>
              <a:off x="108" y="976"/>
              <a:ext cx="75" cy="87"/>
            </a:xfrm>
            <a:prstGeom prst="rect">
              <a:avLst/>
            </a:prstGeom>
            <a:gradFill rotWithShape="0">
              <a:gsLst>
                <a:gs pos="0">
                  <a:srgbClr val="0000FF"/>
                </a:gs>
                <a:gs pos="50000">
                  <a:srgbClr val="CCFFFF"/>
                </a:gs>
                <a:gs pos="100000">
                  <a:srgbClr val="0000FF"/>
                </a:gs>
              </a:gsLst>
              <a:lin ang="0" scaled="1"/>
            </a:gra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941" name="AutoShape 224"/>
            <xdr:cNvSpPr>
              <a:spLocks noChangeArrowheads="1"/>
            </xdr:cNvSpPr>
          </xdr:nvSpPr>
          <xdr:spPr bwMode="auto">
            <a:xfrm flipV="1">
              <a:off x="108" y="1062"/>
              <a:ext cx="75" cy="23"/>
            </a:xfrm>
            <a:prstGeom prst="triangle">
              <a:avLst>
                <a:gd name="adj" fmla="val 50000"/>
              </a:avLst>
            </a:prstGeom>
            <a:gradFill rotWithShape="0">
              <a:gsLst>
                <a:gs pos="0">
                  <a:srgbClr val="0000FF"/>
                </a:gs>
                <a:gs pos="50000">
                  <a:srgbClr val="CCFFFF"/>
                </a:gs>
                <a:gs pos="100000">
                  <a:srgbClr val="0000FF"/>
                </a:gs>
              </a:gsLst>
              <a:lin ang="0" scaled="1"/>
            </a:gra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6939" name="Rectangle 223"/>
          <xdr:cNvSpPr>
            <a:spLocks noChangeArrowheads="1"/>
          </xdr:cNvSpPr>
        </xdr:nvSpPr>
        <xdr:spPr bwMode="auto">
          <a:xfrm>
            <a:off x="103" y="973"/>
            <a:ext cx="86" cy="14"/>
          </a:xfrm>
          <a:prstGeom prst="rect">
            <a:avLst/>
          </a:prstGeom>
          <a:gradFill rotWithShape="0">
            <a:gsLst>
              <a:gs pos="0">
                <a:srgbClr val="FF9900"/>
              </a:gs>
              <a:gs pos="50000">
                <a:srgbClr val="FFFFFF"/>
              </a:gs>
              <a:gs pos="100000">
                <a:srgbClr val="FF9900"/>
              </a:gs>
            </a:gsLst>
            <a:lin ang="0" scaled="1"/>
          </a:gra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304800</xdr:colOff>
      <xdr:row>45</xdr:row>
      <xdr:rowOff>114300</xdr:rowOff>
    </xdr:from>
    <xdr:to>
      <xdr:col>4</xdr:col>
      <xdr:colOff>76200</xdr:colOff>
      <xdr:row>49</xdr:row>
      <xdr:rowOff>66675</xdr:rowOff>
    </xdr:to>
    <xdr:sp macro="" textlink="">
      <xdr:nvSpPr>
        <xdr:cNvPr id="6837" name="Line 227"/>
        <xdr:cNvSpPr>
          <a:spLocks noChangeShapeType="1"/>
        </xdr:cNvSpPr>
      </xdr:nvSpPr>
      <xdr:spPr bwMode="auto">
        <a:xfrm flipV="1">
          <a:off x="2066925" y="7467600"/>
          <a:ext cx="990600" cy="6000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533400</xdr:colOff>
      <xdr:row>70</xdr:row>
      <xdr:rowOff>9525</xdr:rowOff>
    </xdr:from>
    <xdr:to>
      <xdr:col>10</xdr:col>
      <xdr:colOff>76200</xdr:colOff>
      <xdr:row>70</xdr:row>
      <xdr:rowOff>9525</xdr:rowOff>
    </xdr:to>
    <xdr:sp macro="" textlink="">
      <xdr:nvSpPr>
        <xdr:cNvPr id="6838" name="Line 264"/>
        <xdr:cNvSpPr>
          <a:spLocks noChangeShapeType="1"/>
        </xdr:cNvSpPr>
      </xdr:nvSpPr>
      <xdr:spPr bwMode="auto">
        <a:xfrm>
          <a:off x="5343525" y="1149667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72</xdr:row>
      <xdr:rowOff>104775</xdr:rowOff>
    </xdr:from>
    <xdr:to>
      <xdr:col>10</xdr:col>
      <xdr:colOff>85725</xdr:colOff>
      <xdr:row>72</xdr:row>
      <xdr:rowOff>104775</xdr:rowOff>
    </xdr:to>
    <xdr:sp macro="" textlink="">
      <xdr:nvSpPr>
        <xdr:cNvPr id="6839" name="Line 265"/>
        <xdr:cNvSpPr>
          <a:spLocks noChangeShapeType="1"/>
        </xdr:cNvSpPr>
      </xdr:nvSpPr>
      <xdr:spPr bwMode="auto">
        <a:xfrm>
          <a:off x="6086475" y="119348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600075</xdr:colOff>
      <xdr:row>70</xdr:row>
      <xdr:rowOff>9525</xdr:rowOff>
    </xdr:from>
    <xdr:to>
      <xdr:col>9</xdr:col>
      <xdr:colOff>600075</xdr:colOff>
      <xdr:row>72</xdr:row>
      <xdr:rowOff>104775</xdr:rowOff>
    </xdr:to>
    <xdr:sp macro="" textlink="">
      <xdr:nvSpPr>
        <xdr:cNvPr id="6840" name="Line 266"/>
        <xdr:cNvSpPr>
          <a:spLocks noChangeShapeType="1"/>
        </xdr:cNvSpPr>
      </xdr:nvSpPr>
      <xdr:spPr bwMode="auto">
        <a:xfrm>
          <a:off x="6629400" y="1149667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</xdr:col>
      <xdr:colOff>285750</xdr:colOff>
      <xdr:row>98</xdr:row>
      <xdr:rowOff>142875</xdr:rowOff>
    </xdr:from>
    <xdr:to>
      <xdr:col>2</xdr:col>
      <xdr:colOff>352425</xdr:colOff>
      <xdr:row>106</xdr:row>
      <xdr:rowOff>104775</xdr:rowOff>
    </xdr:to>
    <xdr:grpSp>
      <xdr:nvGrpSpPr>
        <xdr:cNvPr id="6841" name="Group 281"/>
        <xdr:cNvGrpSpPr>
          <a:grpSpLocks/>
        </xdr:cNvGrpSpPr>
      </xdr:nvGrpSpPr>
      <xdr:grpSpPr bwMode="auto">
        <a:xfrm>
          <a:off x="895350" y="16202025"/>
          <a:ext cx="1219200" cy="1257300"/>
          <a:chOff x="94" y="1864"/>
          <a:chExt cx="117" cy="132"/>
        </a:xfrm>
      </xdr:grpSpPr>
      <xdr:sp macro="" textlink="">
        <xdr:nvSpPr>
          <xdr:cNvPr id="6935" name="Oval 278"/>
          <xdr:cNvSpPr>
            <a:spLocks noChangeArrowheads="1"/>
          </xdr:cNvSpPr>
        </xdr:nvSpPr>
        <xdr:spPr bwMode="auto">
          <a:xfrm>
            <a:off x="103" y="1941"/>
            <a:ext cx="102" cy="55"/>
          </a:xfrm>
          <a:prstGeom prst="ellipse">
            <a:avLst/>
          </a:prstGeom>
          <a:gradFill rotWithShape="0">
            <a:gsLst>
              <a:gs pos="0">
                <a:srgbClr val="0000FF"/>
              </a:gs>
              <a:gs pos="50000">
                <a:srgbClr val="CCFFFF"/>
              </a:gs>
              <a:gs pos="100000">
                <a:srgbClr val="0000FF"/>
              </a:gs>
            </a:gsLst>
            <a:lin ang="0" scaled="1"/>
          </a:gra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936" name="Rectangle 279"/>
          <xdr:cNvSpPr>
            <a:spLocks noChangeArrowheads="1"/>
          </xdr:cNvSpPr>
        </xdr:nvSpPr>
        <xdr:spPr bwMode="auto">
          <a:xfrm>
            <a:off x="103" y="1867"/>
            <a:ext cx="102" cy="101"/>
          </a:xfrm>
          <a:prstGeom prst="rect">
            <a:avLst/>
          </a:prstGeom>
          <a:gradFill rotWithShape="0">
            <a:gsLst>
              <a:gs pos="0">
                <a:srgbClr val="0000FF"/>
              </a:gs>
              <a:gs pos="50000">
                <a:srgbClr val="CCFFFF"/>
              </a:gs>
              <a:gs pos="100000">
                <a:srgbClr val="0000FF"/>
              </a:gs>
            </a:gsLst>
            <a:lin ang="0" scaled="1"/>
          </a:gra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937" name="Rectangle 280"/>
          <xdr:cNvSpPr>
            <a:spLocks noChangeArrowheads="1"/>
          </xdr:cNvSpPr>
        </xdr:nvSpPr>
        <xdr:spPr bwMode="auto">
          <a:xfrm>
            <a:off x="94" y="1864"/>
            <a:ext cx="117" cy="12"/>
          </a:xfrm>
          <a:prstGeom prst="rect">
            <a:avLst/>
          </a:prstGeom>
          <a:gradFill rotWithShape="0">
            <a:gsLst>
              <a:gs pos="0">
                <a:srgbClr val="FF9900"/>
              </a:gs>
              <a:gs pos="50000">
                <a:srgbClr val="FFFFFF"/>
              </a:gs>
              <a:gs pos="100000">
                <a:srgbClr val="FF9900"/>
              </a:gs>
            </a:gsLst>
            <a:lin ang="0" scaled="1"/>
          </a:gra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428625</xdr:colOff>
      <xdr:row>20</xdr:row>
      <xdr:rowOff>9525</xdr:rowOff>
    </xdr:from>
    <xdr:to>
      <xdr:col>10</xdr:col>
      <xdr:colOff>85725</xdr:colOff>
      <xdr:row>48</xdr:row>
      <xdr:rowOff>47625</xdr:rowOff>
    </xdr:to>
    <xdr:grpSp>
      <xdr:nvGrpSpPr>
        <xdr:cNvPr id="6842" name="Group 316"/>
        <xdr:cNvGrpSpPr>
          <a:grpSpLocks/>
        </xdr:cNvGrpSpPr>
      </xdr:nvGrpSpPr>
      <xdr:grpSpPr bwMode="auto">
        <a:xfrm>
          <a:off x="1038225" y="3295650"/>
          <a:ext cx="5686425" cy="4600575"/>
          <a:chOff x="109" y="450"/>
          <a:chExt cx="597" cy="481"/>
        </a:xfrm>
      </xdr:grpSpPr>
      <xdr:grpSp>
        <xdr:nvGrpSpPr>
          <xdr:cNvPr id="6889" name="Group 221"/>
          <xdr:cNvGrpSpPr>
            <a:grpSpLocks/>
          </xdr:cNvGrpSpPr>
        </xdr:nvGrpSpPr>
        <xdr:grpSpPr bwMode="auto">
          <a:xfrm>
            <a:off x="109" y="450"/>
            <a:ext cx="597" cy="481"/>
            <a:chOff x="109" y="445"/>
            <a:chExt cx="540" cy="480"/>
          </a:xfrm>
        </xdr:grpSpPr>
        <xdr:grpSp>
          <xdr:nvGrpSpPr>
            <xdr:cNvPr id="6906" name="Group 217"/>
            <xdr:cNvGrpSpPr>
              <a:grpSpLocks/>
            </xdr:cNvGrpSpPr>
          </xdr:nvGrpSpPr>
          <xdr:grpSpPr bwMode="auto">
            <a:xfrm>
              <a:off x="109" y="445"/>
              <a:ext cx="477" cy="480"/>
              <a:chOff x="109" y="445"/>
              <a:chExt cx="477" cy="480"/>
            </a:xfrm>
          </xdr:grpSpPr>
          <xdr:grpSp>
            <xdr:nvGrpSpPr>
              <xdr:cNvPr id="6910" name="Group 213"/>
              <xdr:cNvGrpSpPr>
                <a:grpSpLocks/>
              </xdr:cNvGrpSpPr>
            </xdr:nvGrpSpPr>
            <xdr:grpSpPr bwMode="auto">
              <a:xfrm>
                <a:off x="118" y="445"/>
                <a:ext cx="468" cy="480"/>
                <a:chOff x="105" y="447"/>
                <a:chExt cx="468" cy="480"/>
              </a:xfrm>
            </xdr:grpSpPr>
            <xdr:grpSp>
              <xdr:nvGrpSpPr>
                <xdr:cNvPr id="6914" name="Group 18"/>
                <xdr:cNvGrpSpPr>
                  <a:grpSpLocks/>
                </xdr:cNvGrpSpPr>
              </xdr:nvGrpSpPr>
              <xdr:grpSpPr bwMode="auto">
                <a:xfrm>
                  <a:off x="187" y="447"/>
                  <a:ext cx="386" cy="480"/>
                  <a:chOff x="132" y="92"/>
                  <a:chExt cx="386" cy="480"/>
                </a:xfrm>
              </xdr:grpSpPr>
              <xdr:grpSp>
                <xdr:nvGrpSpPr>
                  <xdr:cNvPr id="6918" name="Group 12"/>
                  <xdr:cNvGrpSpPr>
                    <a:grpSpLocks/>
                  </xdr:cNvGrpSpPr>
                </xdr:nvGrpSpPr>
                <xdr:grpSpPr bwMode="auto">
                  <a:xfrm>
                    <a:off x="132" y="104"/>
                    <a:ext cx="386" cy="468"/>
                    <a:chOff x="129" y="104"/>
                    <a:chExt cx="386" cy="468"/>
                  </a:xfrm>
                </xdr:grpSpPr>
                <xdr:grpSp>
                  <xdr:nvGrpSpPr>
                    <xdr:cNvPr id="6924" name="Group 7"/>
                    <xdr:cNvGrpSpPr>
                      <a:grpSpLocks/>
                    </xdr:cNvGrpSpPr>
                  </xdr:nvGrpSpPr>
                  <xdr:grpSpPr bwMode="auto">
                    <a:xfrm>
                      <a:off x="129" y="104"/>
                      <a:ext cx="386" cy="468"/>
                      <a:chOff x="129" y="104"/>
                      <a:chExt cx="386" cy="468"/>
                    </a:xfrm>
                  </xdr:grpSpPr>
                  <xdr:sp macro="" textlink="">
                    <xdr:nvSpPr>
                      <xdr:cNvPr id="6929" name="Rectangle 1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129" y="136"/>
                        <a:ext cx="386" cy="32"/>
                      </a:xfrm>
                      <a:prstGeom prst="rect">
                        <a:avLst/>
                      </a:prstGeom>
                      <a:gradFill rotWithShape="0">
                        <a:gsLst>
                          <a:gs pos="0">
                            <a:srgbClr val="FF9900"/>
                          </a:gs>
                          <a:gs pos="50000">
                            <a:srgbClr val="FFCC00"/>
                          </a:gs>
                          <a:gs pos="100000">
                            <a:srgbClr val="FF9900"/>
                          </a:gs>
                        </a:gsLst>
                        <a:lin ang="0" scaled="1"/>
                      </a:gra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</xdr:sp>
                  <xdr:sp macro="" textlink="">
                    <xdr:nvSpPr>
                      <xdr:cNvPr id="6930" name="Rectangle 2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134" y="140"/>
                        <a:ext cx="375" cy="28"/>
                      </a:xfrm>
                      <a:prstGeom prst="rect">
                        <a:avLst/>
                      </a:prstGeom>
                      <a:gradFill rotWithShape="0">
                        <a:gsLst>
                          <a:gs pos="0">
                            <a:srgbClr val="FF9900"/>
                          </a:gs>
                          <a:gs pos="50000">
                            <a:srgbClr val="993300"/>
                          </a:gs>
                          <a:gs pos="100000">
                            <a:srgbClr val="FF9900"/>
                          </a:gs>
                        </a:gsLst>
                        <a:lin ang="0" scaled="1"/>
                      </a:gradFill>
                      <a:ln w="2857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</xdr:sp>
                  <xdr:grpSp>
                    <xdr:nvGrpSpPr>
                      <xdr:cNvPr id="6931" name="Group 6"/>
                      <xdr:cNvGrpSpPr>
                        <a:grpSpLocks/>
                      </xdr:cNvGrpSpPr>
                    </xdr:nvGrpSpPr>
                    <xdr:grpSpPr bwMode="auto">
                      <a:xfrm>
                        <a:off x="129" y="197"/>
                        <a:ext cx="375" cy="375"/>
                        <a:chOff x="145" y="197"/>
                        <a:chExt cx="375" cy="375"/>
                      </a:xfrm>
                    </xdr:grpSpPr>
                    <xdr:sp macro="" textlink="">
                      <xdr:nvSpPr>
                        <xdr:cNvPr id="6933" name="Oval 3"/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145" y="197"/>
                          <a:ext cx="375" cy="375"/>
                        </a:xfrm>
                        <a:prstGeom prst="ellipse">
                          <a:avLst/>
                        </a:prstGeom>
                        <a:solidFill>
                          <a:srgbClr val="FF9900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6934" name="Line 4"/>
                        <xdr:cNvSpPr>
                          <a:spLocks noChangeShapeType="1"/>
                        </xdr:cNvSpPr>
                      </xdr:nvSpPr>
                      <xdr:spPr bwMode="auto">
                        <a:xfrm>
                          <a:off x="332" y="197"/>
                          <a:ext cx="0" cy="375"/>
                        </a:xfrm>
                        <a:prstGeom prst="line">
                          <a:avLst/>
                        </a:prstGeom>
                        <a:noFill/>
                        <a:ln w="38100" cap="rnd">
                          <a:solidFill>
                            <a:srgbClr val="000000"/>
                          </a:solidFill>
                          <a:prstDash val="sysDot"/>
                          <a:round/>
                          <a:headEnd/>
                          <a:tailEnd/>
                        </a:ln>
                      </xdr:spPr>
                    </xdr:sp>
                  </xdr:grpSp>
                  <xdr:sp macro="" textlink="">
                    <xdr:nvSpPr>
                      <xdr:cNvPr id="6932" name="Rectangle 5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162" y="104"/>
                        <a:ext cx="8" cy="32"/>
                      </a:xfrm>
                      <a:prstGeom prst="rect">
                        <a:avLst/>
                      </a:prstGeom>
                      <a:solidFill>
                        <a:srgbClr val="FF9900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</xdr:sp>
                </xdr:grpSp>
                <xdr:sp macro="" textlink="">
                  <xdr:nvSpPr>
                    <xdr:cNvPr id="6925" name="Rectangle 8"/>
                    <xdr:cNvSpPr>
                      <a:spLocks noChangeArrowheads="1"/>
                    </xdr:cNvSpPr>
                  </xdr:nvSpPr>
                  <xdr:spPr bwMode="auto">
                    <a:xfrm>
                      <a:off x="150" y="336"/>
                      <a:ext cx="8" cy="99"/>
                    </a:xfrm>
                    <a:prstGeom prst="rect">
                      <a:avLst/>
                    </a:prstGeom>
                    <a:gradFill rotWithShape="0">
                      <a:gsLst>
                        <a:gs pos="0">
                          <a:srgbClr val="FF9900"/>
                        </a:gs>
                        <a:gs pos="50000">
                          <a:srgbClr val="FFFFFF"/>
                        </a:gs>
                        <a:gs pos="100000">
                          <a:srgbClr val="FF9900"/>
                        </a:gs>
                      </a:gsLst>
                      <a:lin ang="0" scaled="1"/>
                    </a:gradFill>
                    <a:ln w="2857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6926" name="Line 9"/>
                    <xdr:cNvSpPr>
                      <a:spLocks noChangeShapeType="1"/>
                    </xdr:cNvSpPr>
                  </xdr:nvSpPr>
                  <xdr:spPr bwMode="auto">
                    <a:xfrm>
                      <a:off x="129" y="383"/>
                      <a:ext cx="375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FFFF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6154" name="Rectangle 10"/>
                    <xdr:cNvSpPr>
                      <a:spLocks noChangeArrowheads="1"/>
                    </xdr:cNvSpPr>
                  </xdr:nvSpPr>
                  <xdr:spPr bwMode="auto">
                    <a:xfrm>
                      <a:off x="181" y="399"/>
                      <a:ext cx="114" cy="23"/>
                    </a:xfrm>
                    <a:prstGeom prst="rect">
                      <a:avLst/>
                    </a:prstGeom>
                    <a:solidFill>
                      <a:srgbClr val="FF9900"/>
                    </a:solidFill>
                    <a:ln w="9525">
                      <a:solidFill>
                        <a:srgbClr val="FFFFFF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0" anchor="t" upright="1"/>
                    <a:lstStyle/>
                    <a:p>
                      <a:pPr algn="ctr" rtl="0">
                        <a:defRPr sz="1000"/>
                      </a:pPr>
                      <a:r>
                        <a:rPr lang="pt-BR" sz="1000" b="1" i="0" strike="noStrike">
                          <a:solidFill>
                            <a:srgbClr val="FFFFFF"/>
                          </a:solidFill>
                          <a:latin typeface="Arial"/>
                          <a:cs typeface="Arial"/>
                        </a:rPr>
                        <a:t>parte móvel</a:t>
                      </a:r>
                    </a:p>
                  </xdr:txBody>
                </xdr:sp>
                <xdr:sp macro="" textlink="">
                  <xdr:nvSpPr>
                    <xdr:cNvPr id="6155" name="Rectangle 11"/>
                    <xdr:cNvSpPr>
                      <a:spLocks noChangeArrowheads="1"/>
                    </xdr:cNvSpPr>
                  </xdr:nvSpPr>
                  <xdr:spPr bwMode="auto">
                    <a:xfrm>
                      <a:off x="351" y="401"/>
                      <a:ext cx="114" cy="23"/>
                    </a:xfrm>
                    <a:prstGeom prst="rect">
                      <a:avLst/>
                    </a:prstGeom>
                    <a:solidFill>
                      <a:srgbClr val="FF9900"/>
                    </a:solidFill>
                    <a:ln w="9525">
                      <a:solidFill>
                        <a:srgbClr val="FFFFFF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0" anchor="t" upright="1"/>
                    <a:lstStyle/>
                    <a:p>
                      <a:pPr algn="ctr" rtl="0">
                        <a:defRPr sz="1000"/>
                      </a:pPr>
                      <a:r>
                        <a:rPr lang="pt-BR" sz="1000" b="1" i="0" strike="noStrike">
                          <a:solidFill>
                            <a:srgbClr val="FFFFFF"/>
                          </a:solidFill>
                          <a:latin typeface="Arial"/>
                          <a:cs typeface="Arial"/>
                        </a:rPr>
                        <a:t>conexões fixas</a:t>
                      </a:r>
                    </a:p>
                  </xdr:txBody>
                </xdr:sp>
              </xdr:grpSp>
              <xdr:grpSp>
                <xdr:nvGrpSpPr>
                  <xdr:cNvPr id="6919" name="Group 15"/>
                  <xdr:cNvGrpSpPr>
                    <a:grpSpLocks/>
                  </xdr:cNvGrpSpPr>
                </xdr:nvGrpSpPr>
                <xdr:grpSpPr bwMode="auto">
                  <a:xfrm>
                    <a:off x="401" y="306"/>
                    <a:ext cx="44" cy="44"/>
                    <a:chOff x="352" y="298"/>
                    <a:chExt cx="44" cy="44"/>
                  </a:xfrm>
                </xdr:grpSpPr>
                <xdr:sp macro="" textlink="">
                  <xdr:nvSpPr>
                    <xdr:cNvPr id="6922" name="Oval 13"/>
                    <xdr:cNvSpPr>
                      <a:spLocks noChangeArrowheads="1"/>
                    </xdr:cNvSpPr>
                  </xdr:nvSpPr>
                  <xdr:spPr bwMode="auto">
                    <a:xfrm>
                      <a:off x="352" y="298"/>
                      <a:ext cx="44" cy="44"/>
                    </a:xfrm>
                    <a:prstGeom prst="ellipse">
                      <a:avLst/>
                    </a:prstGeom>
                    <a:solidFill>
                      <a:srgbClr val="0000FF"/>
                    </a:solidFill>
                    <a:ln w="38100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6923" name="Oval 14"/>
                    <xdr:cNvSpPr>
                      <a:spLocks noChangeArrowheads="1"/>
                    </xdr:cNvSpPr>
                  </xdr:nvSpPr>
                  <xdr:spPr bwMode="auto">
                    <a:xfrm>
                      <a:off x="364" y="309"/>
                      <a:ext cx="21" cy="21"/>
                    </a:xfrm>
                    <a:prstGeom prst="ellipse">
                      <a:avLst/>
                    </a:prstGeom>
                    <a:solidFill>
                      <a:srgbClr val="FF6600"/>
                    </a:solidFill>
                    <a:ln w="38100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</xdr:grpSp>
              <xdr:sp macro="" textlink="">
                <xdr:nvSpPr>
                  <xdr:cNvPr id="6920" name="Rectangle 16"/>
                  <xdr:cNvSpPr>
                    <a:spLocks noChangeArrowheads="1"/>
                  </xdr:cNvSpPr>
                </xdr:nvSpPr>
                <xdr:spPr bwMode="auto">
                  <a:xfrm>
                    <a:off x="407" y="100"/>
                    <a:ext cx="19" cy="36"/>
                  </a:xfrm>
                  <a:prstGeom prst="rect">
                    <a:avLst/>
                  </a:prstGeom>
                  <a:gradFill rotWithShape="0">
                    <a:gsLst>
                      <a:gs pos="0">
                        <a:srgbClr val="0000FF"/>
                      </a:gs>
                      <a:gs pos="50000">
                        <a:srgbClr val="00FFFF"/>
                      </a:gs>
                      <a:gs pos="100000">
                        <a:srgbClr val="0000FF"/>
                      </a:gs>
                    </a:gsLst>
                    <a:lin ang="0" scaled="1"/>
                  </a:gra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6921" name="Rectangle 17"/>
                  <xdr:cNvSpPr>
                    <a:spLocks noChangeArrowheads="1"/>
                  </xdr:cNvSpPr>
                </xdr:nvSpPr>
                <xdr:spPr bwMode="auto">
                  <a:xfrm>
                    <a:off x="394" y="92"/>
                    <a:ext cx="46" cy="8"/>
                  </a:xfrm>
                  <a:prstGeom prst="rect">
                    <a:avLst/>
                  </a:prstGeom>
                  <a:gradFill rotWithShape="0">
                    <a:gsLst>
                      <a:gs pos="0">
                        <a:srgbClr val="0000FF"/>
                      </a:gs>
                      <a:gs pos="50000">
                        <a:srgbClr val="00FFFF"/>
                      </a:gs>
                      <a:gs pos="100000">
                        <a:srgbClr val="0000FF"/>
                      </a:gs>
                    </a:gsLst>
                    <a:lin ang="0" scaled="1"/>
                  </a:gra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</xdr:grpSp>
            <xdr:sp macro="" textlink="">
              <xdr:nvSpPr>
                <xdr:cNvPr id="6915" name="Line 210"/>
                <xdr:cNvSpPr>
                  <a:spLocks noChangeShapeType="1"/>
                </xdr:cNvSpPr>
              </xdr:nvSpPr>
              <xdr:spPr bwMode="auto">
                <a:xfrm flipH="1">
                  <a:off x="105" y="492"/>
                  <a:ext cx="75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916" name="Line 211"/>
                <xdr:cNvSpPr>
                  <a:spLocks noChangeShapeType="1"/>
                </xdr:cNvSpPr>
              </xdr:nvSpPr>
              <xdr:spPr bwMode="auto">
                <a:xfrm flipH="1">
                  <a:off x="106" y="522"/>
                  <a:ext cx="75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917" name="Line 212"/>
                <xdr:cNvSpPr>
                  <a:spLocks noChangeShapeType="1"/>
                </xdr:cNvSpPr>
              </xdr:nvSpPr>
              <xdr:spPr bwMode="auto">
                <a:xfrm>
                  <a:off x="117" y="491"/>
                  <a:ext cx="0" cy="3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 type="triangle" w="med" len="med"/>
                  <a:tailEnd type="triangle" w="med" len="med"/>
                </a:ln>
              </xdr:spPr>
            </xdr:sp>
          </xdr:grpSp>
          <xdr:sp macro="" textlink="">
            <xdr:nvSpPr>
              <xdr:cNvPr id="6911" name="Line 214"/>
              <xdr:cNvSpPr>
                <a:spLocks noChangeShapeType="1"/>
              </xdr:cNvSpPr>
            </xdr:nvSpPr>
            <xdr:spPr bwMode="auto">
              <a:xfrm flipH="1">
                <a:off x="113" y="693"/>
                <a:ext cx="10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912" name="Line 215"/>
              <xdr:cNvSpPr>
                <a:spLocks noChangeShapeType="1"/>
              </xdr:cNvSpPr>
            </xdr:nvSpPr>
            <xdr:spPr bwMode="auto">
              <a:xfrm flipH="1">
                <a:off x="109" y="787"/>
                <a:ext cx="10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913" name="Line 216"/>
              <xdr:cNvSpPr>
                <a:spLocks noChangeShapeType="1"/>
              </xdr:cNvSpPr>
            </xdr:nvSpPr>
            <xdr:spPr bwMode="auto">
              <a:xfrm>
                <a:off x="121" y="693"/>
                <a:ext cx="0" cy="9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 type="triangle" w="med" len="med"/>
              </a:ln>
            </xdr:spPr>
          </xdr:sp>
        </xdr:grpSp>
        <xdr:sp macro="" textlink="">
          <xdr:nvSpPr>
            <xdr:cNvPr id="6907" name="Line 218"/>
            <xdr:cNvSpPr>
              <a:spLocks noChangeShapeType="1"/>
            </xdr:cNvSpPr>
          </xdr:nvSpPr>
          <xdr:spPr bwMode="auto">
            <a:xfrm>
              <a:off x="515" y="445"/>
              <a:ext cx="1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908" name="Line 219"/>
            <xdr:cNvSpPr>
              <a:spLocks noChangeShapeType="1"/>
            </xdr:cNvSpPr>
          </xdr:nvSpPr>
          <xdr:spPr bwMode="auto">
            <a:xfrm>
              <a:off x="587" y="489"/>
              <a:ext cx="6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6909" name="Line 220"/>
            <xdr:cNvSpPr>
              <a:spLocks noChangeShapeType="1"/>
            </xdr:cNvSpPr>
          </xdr:nvSpPr>
          <xdr:spPr bwMode="auto">
            <a:xfrm>
              <a:off x="640" y="445"/>
              <a:ext cx="0" cy="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triangle" w="med" len="med"/>
              <a:tailEnd type="triangle" w="med" len="med"/>
            </a:ln>
          </xdr:spPr>
        </xdr:sp>
      </xdr:grpSp>
      <xdr:grpSp>
        <xdr:nvGrpSpPr>
          <xdr:cNvPr id="6890" name="Group 283"/>
          <xdr:cNvGrpSpPr>
            <a:grpSpLocks/>
          </xdr:cNvGrpSpPr>
        </xdr:nvGrpSpPr>
        <xdr:grpSpPr bwMode="auto">
          <a:xfrm>
            <a:off x="277" y="634"/>
            <a:ext cx="82" cy="95"/>
            <a:chOff x="283" y="476"/>
            <a:chExt cx="233" cy="271"/>
          </a:xfrm>
        </xdr:grpSpPr>
        <xdr:grpSp>
          <xdr:nvGrpSpPr>
            <xdr:cNvPr id="6891" name="Group 284"/>
            <xdr:cNvGrpSpPr>
              <a:grpSpLocks/>
            </xdr:cNvGrpSpPr>
          </xdr:nvGrpSpPr>
          <xdr:grpSpPr bwMode="auto">
            <a:xfrm>
              <a:off x="322" y="525"/>
              <a:ext cx="153" cy="179"/>
              <a:chOff x="80" y="120"/>
              <a:chExt cx="153" cy="179"/>
            </a:xfrm>
          </xdr:grpSpPr>
          <xdr:sp macro="" textlink="">
            <xdr:nvSpPr>
              <xdr:cNvPr id="6903" name="Rectangle 285"/>
              <xdr:cNvSpPr>
                <a:spLocks noChangeArrowheads="1"/>
              </xdr:cNvSpPr>
            </xdr:nvSpPr>
            <xdr:spPr bwMode="auto">
              <a:xfrm>
                <a:off x="131" y="120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FF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6904" name="Rectangle 286"/>
              <xdr:cNvSpPr>
                <a:spLocks noChangeArrowheads="1"/>
              </xdr:cNvSpPr>
            </xdr:nvSpPr>
            <xdr:spPr bwMode="auto">
              <a:xfrm>
                <a:off x="80" y="228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6905" name="Rectangle 287" descr="Vertical escura"/>
              <xdr:cNvSpPr>
                <a:spLocks noChangeArrowheads="1"/>
              </xdr:cNvSpPr>
            </xdr:nvSpPr>
            <xdr:spPr bwMode="auto">
              <a:xfrm>
                <a:off x="131" y="120"/>
                <a:ext cx="51" cy="179"/>
              </a:xfrm>
              <a:prstGeom prst="rect">
                <a:avLst/>
              </a:prstGeom>
              <a:pattFill prst="dkVert">
                <a:fgClr>
                  <a:srgbClr val="000000"/>
                </a:fgClr>
                <a:bgClr>
                  <a:srgbClr val="FFFFFF"/>
                </a:bgClr>
              </a:patt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6892" name="Group 288"/>
            <xdr:cNvGrpSpPr>
              <a:grpSpLocks/>
            </xdr:cNvGrpSpPr>
          </xdr:nvGrpSpPr>
          <xdr:grpSpPr bwMode="auto">
            <a:xfrm>
              <a:off x="283" y="476"/>
              <a:ext cx="233" cy="271"/>
              <a:chOff x="283" y="476"/>
              <a:chExt cx="233" cy="271"/>
            </a:xfrm>
          </xdr:grpSpPr>
          <xdr:grpSp>
            <xdr:nvGrpSpPr>
              <xdr:cNvPr id="6893" name="Group 289"/>
              <xdr:cNvGrpSpPr>
                <a:grpSpLocks/>
              </xdr:cNvGrpSpPr>
            </xdr:nvGrpSpPr>
            <xdr:grpSpPr bwMode="auto">
              <a:xfrm>
                <a:off x="337" y="524"/>
                <a:ext cx="179" cy="74"/>
                <a:chOff x="350" y="129"/>
                <a:chExt cx="179" cy="74"/>
              </a:xfrm>
            </xdr:grpSpPr>
            <xdr:sp macro="" textlink="">
              <xdr:nvSpPr>
                <xdr:cNvPr id="6901" name="Line 290"/>
                <xdr:cNvSpPr>
                  <a:spLocks noChangeShapeType="1"/>
                </xdr:cNvSpPr>
              </xdr:nvSpPr>
              <xdr:spPr bwMode="auto">
                <a:xfrm>
                  <a:off x="350" y="129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902" name="Line 291"/>
                <xdr:cNvSpPr>
                  <a:spLocks noChangeShapeType="1"/>
                </xdr:cNvSpPr>
              </xdr:nvSpPr>
              <xdr:spPr bwMode="auto">
                <a:xfrm>
                  <a:off x="350" y="203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6894" name="Line 292"/>
              <xdr:cNvSpPr>
                <a:spLocks noChangeShapeType="1"/>
              </xdr:cNvSpPr>
            </xdr:nvSpPr>
            <xdr:spPr bwMode="auto">
              <a:xfrm rot="5400000">
                <a:off x="237" y="612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95" name="Line 293"/>
              <xdr:cNvSpPr>
                <a:spLocks noChangeShapeType="1"/>
              </xdr:cNvSpPr>
            </xdr:nvSpPr>
            <xdr:spPr bwMode="auto">
              <a:xfrm rot="5400000">
                <a:off x="288" y="611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96" name="Line 294"/>
              <xdr:cNvSpPr>
                <a:spLocks noChangeShapeType="1"/>
              </xdr:cNvSpPr>
            </xdr:nvSpPr>
            <xdr:spPr bwMode="auto">
              <a:xfrm>
                <a:off x="477" y="481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97" name="Line 295"/>
              <xdr:cNvSpPr>
                <a:spLocks noChangeShapeType="1"/>
              </xdr:cNvSpPr>
            </xdr:nvSpPr>
            <xdr:spPr bwMode="auto">
              <a:xfrm>
                <a:off x="323" y="603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grpSp>
            <xdr:nvGrpSpPr>
              <xdr:cNvPr id="6898" name="Group 296"/>
              <xdr:cNvGrpSpPr>
                <a:grpSpLocks/>
              </xdr:cNvGrpSpPr>
            </xdr:nvGrpSpPr>
            <xdr:grpSpPr bwMode="auto">
              <a:xfrm>
                <a:off x="283" y="631"/>
                <a:ext cx="180" cy="75"/>
                <a:chOff x="349" y="235"/>
                <a:chExt cx="180" cy="75"/>
              </a:xfrm>
            </xdr:grpSpPr>
            <xdr:sp macro="" textlink="">
              <xdr:nvSpPr>
                <xdr:cNvPr id="6899" name="Line 297"/>
                <xdr:cNvSpPr>
                  <a:spLocks noChangeShapeType="1"/>
                </xdr:cNvSpPr>
              </xdr:nvSpPr>
              <xdr:spPr bwMode="auto">
                <a:xfrm>
                  <a:off x="349" y="235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900" name="Line 298"/>
                <xdr:cNvSpPr>
                  <a:spLocks noChangeShapeType="1"/>
                </xdr:cNvSpPr>
              </xdr:nvSpPr>
              <xdr:spPr bwMode="auto">
                <a:xfrm>
                  <a:off x="350" y="310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</xdr:grpSp>
    </xdr:grpSp>
    <xdr:clientData/>
  </xdr:twoCellAnchor>
  <xdr:twoCellAnchor>
    <xdr:from>
      <xdr:col>1</xdr:col>
      <xdr:colOff>428625</xdr:colOff>
      <xdr:row>70</xdr:row>
      <xdr:rowOff>9525</xdr:rowOff>
    </xdr:from>
    <xdr:to>
      <xdr:col>9</xdr:col>
      <xdr:colOff>47625</xdr:colOff>
      <xdr:row>99</xdr:row>
      <xdr:rowOff>66675</xdr:rowOff>
    </xdr:to>
    <xdr:grpSp>
      <xdr:nvGrpSpPr>
        <xdr:cNvPr id="6843" name="Group 315"/>
        <xdr:cNvGrpSpPr>
          <a:grpSpLocks/>
        </xdr:cNvGrpSpPr>
      </xdr:nvGrpSpPr>
      <xdr:grpSpPr bwMode="auto">
        <a:xfrm>
          <a:off x="1038225" y="11506200"/>
          <a:ext cx="5038725" cy="4781550"/>
          <a:chOff x="109" y="1370"/>
          <a:chExt cx="529" cy="500"/>
        </a:xfrm>
      </xdr:grpSpPr>
      <xdr:grpSp>
        <xdr:nvGrpSpPr>
          <xdr:cNvPr id="6845" name="Group 282"/>
          <xdr:cNvGrpSpPr>
            <a:grpSpLocks/>
          </xdr:cNvGrpSpPr>
        </xdr:nvGrpSpPr>
        <xdr:grpSpPr bwMode="auto">
          <a:xfrm>
            <a:off x="109" y="1370"/>
            <a:ext cx="529" cy="500"/>
            <a:chOff x="109" y="1373"/>
            <a:chExt cx="518" cy="500"/>
          </a:xfrm>
        </xdr:grpSpPr>
        <xdr:grpSp>
          <xdr:nvGrpSpPr>
            <xdr:cNvPr id="6862" name="Group 238"/>
            <xdr:cNvGrpSpPr>
              <a:grpSpLocks/>
            </xdr:cNvGrpSpPr>
          </xdr:nvGrpSpPr>
          <xdr:grpSpPr bwMode="auto">
            <a:xfrm>
              <a:off x="109" y="1373"/>
              <a:ext cx="518" cy="481"/>
              <a:chOff x="109" y="445"/>
              <a:chExt cx="477" cy="480"/>
            </a:xfrm>
          </xdr:grpSpPr>
          <xdr:grpSp>
            <xdr:nvGrpSpPr>
              <xdr:cNvPr id="6864" name="Group 239"/>
              <xdr:cNvGrpSpPr>
                <a:grpSpLocks/>
              </xdr:cNvGrpSpPr>
            </xdr:nvGrpSpPr>
            <xdr:grpSpPr bwMode="auto">
              <a:xfrm>
                <a:off x="118" y="445"/>
                <a:ext cx="468" cy="480"/>
                <a:chOff x="105" y="447"/>
                <a:chExt cx="468" cy="480"/>
              </a:xfrm>
            </xdr:grpSpPr>
            <xdr:grpSp>
              <xdr:nvGrpSpPr>
                <xdr:cNvPr id="6868" name="Group 240"/>
                <xdr:cNvGrpSpPr>
                  <a:grpSpLocks/>
                </xdr:cNvGrpSpPr>
              </xdr:nvGrpSpPr>
              <xdr:grpSpPr bwMode="auto">
                <a:xfrm>
                  <a:off x="187" y="447"/>
                  <a:ext cx="386" cy="480"/>
                  <a:chOff x="132" y="92"/>
                  <a:chExt cx="386" cy="480"/>
                </a:xfrm>
              </xdr:grpSpPr>
              <xdr:grpSp>
                <xdr:nvGrpSpPr>
                  <xdr:cNvPr id="6872" name="Group 241"/>
                  <xdr:cNvGrpSpPr>
                    <a:grpSpLocks/>
                  </xdr:cNvGrpSpPr>
                </xdr:nvGrpSpPr>
                <xdr:grpSpPr bwMode="auto">
                  <a:xfrm>
                    <a:off x="132" y="104"/>
                    <a:ext cx="386" cy="468"/>
                    <a:chOff x="129" y="104"/>
                    <a:chExt cx="386" cy="468"/>
                  </a:xfrm>
                </xdr:grpSpPr>
                <xdr:grpSp>
                  <xdr:nvGrpSpPr>
                    <xdr:cNvPr id="6878" name="Group 242"/>
                    <xdr:cNvGrpSpPr>
                      <a:grpSpLocks/>
                    </xdr:cNvGrpSpPr>
                  </xdr:nvGrpSpPr>
                  <xdr:grpSpPr bwMode="auto">
                    <a:xfrm>
                      <a:off x="129" y="104"/>
                      <a:ext cx="386" cy="468"/>
                      <a:chOff x="129" y="104"/>
                      <a:chExt cx="386" cy="468"/>
                    </a:xfrm>
                  </xdr:grpSpPr>
                  <xdr:sp macro="" textlink="">
                    <xdr:nvSpPr>
                      <xdr:cNvPr id="6883" name="Rectangle 243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129" y="136"/>
                        <a:ext cx="386" cy="32"/>
                      </a:xfrm>
                      <a:prstGeom prst="rect">
                        <a:avLst/>
                      </a:prstGeom>
                      <a:gradFill rotWithShape="0">
                        <a:gsLst>
                          <a:gs pos="0">
                            <a:srgbClr val="FF9900"/>
                          </a:gs>
                          <a:gs pos="50000">
                            <a:srgbClr val="FFCC00"/>
                          </a:gs>
                          <a:gs pos="100000">
                            <a:srgbClr val="FF9900"/>
                          </a:gs>
                        </a:gsLst>
                        <a:lin ang="0" scaled="1"/>
                      </a:gra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</xdr:sp>
                  <xdr:sp macro="" textlink="">
                    <xdr:nvSpPr>
                      <xdr:cNvPr id="6884" name="Rectangle 244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134" y="140"/>
                        <a:ext cx="375" cy="28"/>
                      </a:xfrm>
                      <a:prstGeom prst="rect">
                        <a:avLst/>
                      </a:prstGeom>
                      <a:gradFill rotWithShape="0">
                        <a:gsLst>
                          <a:gs pos="0">
                            <a:srgbClr val="FF9900"/>
                          </a:gs>
                          <a:gs pos="50000">
                            <a:srgbClr val="993300"/>
                          </a:gs>
                          <a:gs pos="100000">
                            <a:srgbClr val="FF9900"/>
                          </a:gs>
                        </a:gsLst>
                        <a:lin ang="0" scaled="1"/>
                      </a:gradFill>
                      <a:ln w="2857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</xdr:sp>
                  <xdr:grpSp>
                    <xdr:nvGrpSpPr>
                      <xdr:cNvPr id="6885" name="Group 245"/>
                      <xdr:cNvGrpSpPr>
                        <a:grpSpLocks/>
                      </xdr:cNvGrpSpPr>
                    </xdr:nvGrpSpPr>
                    <xdr:grpSpPr bwMode="auto">
                      <a:xfrm>
                        <a:off x="129" y="197"/>
                        <a:ext cx="375" cy="375"/>
                        <a:chOff x="145" y="197"/>
                        <a:chExt cx="375" cy="375"/>
                      </a:xfrm>
                    </xdr:grpSpPr>
                    <xdr:sp macro="" textlink="">
                      <xdr:nvSpPr>
                        <xdr:cNvPr id="6887" name="Oval 246"/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145" y="197"/>
                          <a:ext cx="375" cy="375"/>
                        </a:xfrm>
                        <a:prstGeom prst="ellipse">
                          <a:avLst/>
                        </a:prstGeom>
                        <a:solidFill>
                          <a:srgbClr val="FF9900"/>
                        </a:soli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6888" name="Line 247"/>
                        <xdr:cNvSpPr>
                          <a:spLocks noChangeShapeType="1"/>
                        </xdr:cNvSpPr>
                      </xdr:nvSpPr>
                      <xdr:spPr bwMode="auto">
                        <a:xfrm>
                          <a:off x="332" y="197"/>
                          <a:ext cx="0" cy="375"/>
                        </a:xfrm>
                        <a:prstGeom prst="line">
                          <a:avLst/>
                        </a:prstGeom>
                        <a:noFill/>
                        <a:ln w="38100" cap="rnd">
                          <a:solidFill>
                            <a:srgbClr val="000000"/>
                          </a:solidFill>
                          <a:prstDash val="sysDot"/>
                          <a:round/>
                          <a:headEnd/>
                          <a:tailEnd/>
                        </a:ln>
                      </xdr:spPr>
                    </xdr:sp>
                  </xdr:grpSp>
                  <xdr:sp macro="" textlink="">
                    <xdr:nvSpPr>
                      <xdr:cNvPr id="6886" name="Rectangle 248"/>
                      <xdr:cNvSpPr>
                        <a:spLocks noChangeArrowheads="1"/>
                      </xdr:cNvSpPr>
                    </xdr:nvSpPr>
                    <xdr:spPr bwMode="auto">
                      <a:xfrm>
                        <a:off x="162" y="104"/>
                        <a:ext cx="8" cy="32"/>
                      </a:xfrm>
                      <a:prstGeom prst="rect">
                        <a:avLst/>
                      </a:prstGeom>
                      <a:solidFill>
                        <a:srgbClr val="FF9900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</xdr:sp>
                </xdr:grpSp>
                <xdr:sp macro="" textlink="">
                  <xdr:nvSpPr>
                    <xdr:cNvPr id="6879" name="Rectangle 249"/>
                    <xdr:cNvSpPr>
                      <a:spLocks noChangeArrowheads="1"/>
                    </xdr:cNvSpPr>
                  </xdr:nvSpPr>
                  <xdr:spPr bwMode="auto">
                    <a:xfrm>
                      <a:off x="150" y="336"/>
                      <a:ext cx="8" cy="99"/>
                    </a:xfrm>
                    <a:prstGeom prst="rect">
                      <a:avLst/>
                    </a:prstGeom>
                    <a:gradFill rotWithShape="0">
                      <a:gsLst>
                        <a:gs pos="0">
                          <a:srgbClr val="FF9900"/>
                        </a:gs>
                        <a:gs pos="50000">
                          <a:srgbClr val="FFFFFF"/>
                        </a:gs>
                        <a:gs pos="100000">
                          <a:srgbClr val="FF9900"/>
                        </a:gs>
                      </a:gsLst>
                      <a:lin ang="0" scaled="1"/>
                    </a:gradFill>
                    <a:ln w="2857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6880" name="Line 250"/>
                    <xdr:cNvSpPr>
                      <a:spLocks noChangeShapeType="1"/>
                    </xdr:cNvSpPr>
                  </xdr:nvSpPr>
                  <xdr:spPr bwMode="auto">
                    <a:xfrm>
                      <a:off x="129" y="383"/>
                      <a:ext cx="375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FFFF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6395" name="Rectangle 251"/>
                    <xdr:cNvSpPr>
                      <a:spLocks noChangeArrowheads="1"/>
                    </xdr:cNvSpPr>
                  </xdr:nvSpPr>
                  <xdr:spPr bwMode="auto">
                    <a:xfrm>
                      <a:off x="181" y="399"/>
                      <a:ext cx="114" cy="23"/>
                    </a:xfrm>
                    <a:prstGeom prst="rect">
                      <a:avLst/>
                    </a:prstGeom>
                    <a:solidFill>
                      <a:srgbClr val="FF9900"/>
                    </a:solidFill>
                    <a:ln w="9525">
                      <a:solidFill>
                        <a:srgbClr val="FFFFFF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0" anchor="t" upright="1"/>
                    <a:lstStyle/>
                    <a:p>
                      <a:pPr algn="ctr" rtl="0">
                        <a:defRPr sz="1000"/>
                      </a:pPr>
                      <a:r>
                        <a:rPr lang="pt-BR" sz="1000" b="1" i="0" strike="noStrike">
                          <a:solidFill>
                            <a:srgbClr val="FFFFFF"/>
                          </a:solidFill>
                          <a:latin typeface="Arial"/>
                          <a:cs typeface="Arial"/>
                        </a:rPr>
                        <a:t>parte móvel</a:t>
                      </a:r>
                    </a:p>
                  </xdr:txBody>
                </xdr:sp>
                <xdr:sp macro="" textlink="">
                  <xdr:nvSpPr>
                    <xdr:cNvPr id="6396" name="Rectangle 252"/>
                    <xdr:cNvSpPr>
                      <a:spLocks noChangeArrowheads="1"/>
                    </xdr:cNvSpPr>
                  </xdr:nvSpPr>
                  <xdr:spPr bwMode="auto">
                    <a:xfrm>
                      <a:off x="351" y="401"/>
                      <a:ext cx="115" cy="23"/>
                    </a:xfrm>
                    <a:prstGeom prst="rect">
                      <a:avLst/>
                    </a:prstGeom>
                    <a:solidFill>
                      <a:srgbClr val="FF9900"/>
                    </a:solidFill>
                    <a:ln w="9525">
                      <a:solidFill>
                        <a:srgbClr val="FFFFFF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0" anchor="t" upright="1"/>
                    <a:lstStyle/>
                    <a:p>
                      <a:pPr algn="ctr" rtl="0">
                        <a:defRPr sz="1000"/>
                      </a:pPr>
                      <a:r>
                        <a:rPr lang="pt-BR" sz="1000" b="1" i="0" strike="noStrike">
                          <a:solidFill>
                            <a:srgbClr val="FFFFFF"/>
                          </a:solidFill>
                          <a:latin typeface="Arial"/>
                          <a:cs typeface="Arial"/>
                        </a:rPr>
                        <a:t>conexões fixas</a:t>
                      </a:r>
                    </a:p>
                  </xdr:txBody>
                </xdr:sp>
              </xdr:grpSp>
              <xdr:grpSp>
                <xdr:nvGrpSpPr>
                  <xdr:cNvPr id="6873" name="Group 253"/>
                  <xdr:cNvGrpSpPr>
                    <a:grpSpLocks/>
                  </xdr:cNvGrpSpPr>
                </xdr:nvGrpSpPr>
                <xdr:grpSpPr bwMode="auto">
                  <a:xfrm>
                    <a:off x="401" y="306"/>
                    <a:ext cx="44" cy="44"/>
                    <a:chOff x="352" y="298"/>
                    <a:chExt cx="44" cy="44"/>
                  </a:xfrm>
                </xdr:grpSpPr>
                <xdr:sp macro="" textlink="">
                  <xdr:nvSpPr>
                    <xdr:cNvPr id="6876" name="Oval 254"/>
                    <xdr:cNvSpPr>
                      <a:spLocks noChangeArrowheads="1"/>
                    </xdr:cNvSpPr>
                  </xdr:nvSpPr>
                  <xdr:spPr bwMode="auto">
                    <a:xfrm>
                      <a:off x="352" y="298"/>
                      <a:ext cx="44" cy="44"/>
                    </a:xfrm>
                    <a:prstGeom prst="ellipse">
                      <a:avLst/>
                    </a:prstGeom>
                    <a:solidFill>
                      <a:srgbClr val="0000FF"/>
                    </a:solidFill>
                    <a:ln w="38100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6877" name="Oval 255"/>
                    <xdr:cNvSpPr>
                      <a:spLocks noChangeArrowheads="1"/>
                    </xdr:cNvSpPr>
                  </xdr:nvSpPr>
                  <xdr:spPr bwMode="auto">
                    <a:xfrm>
                      <a:off x="364" y="309"/>
                      <a:ext cx="21" cy="21"/>
                    </a:xfrm>
                    <a:prstGeom prst="ellipse">
                      <a:avLst/>
                    </a:prstGeom>
                    <a:solidFill>
                      <a:srgbClr val="FF6600"/>
                    </a:solidFill>
                    <a:ln w="38100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</xdr:grpSp>
              <xdr:sp macro="" textlink="">
                <xdr:nvSpPr>
                  <xdr:cNvPr id="6874" name="Rectangle 256"/>
                  <xdr:cNvSpPr>
                    <a:spLocks noChangeArrowheads="1"/>
                  </xdr:cNvSpPr>
                </xdr:nvSpPr>
                <xdr:spPr bwMode="auto">
                  <a:xfrm>
                    <a:off x="407" y="100"/>
                    <a:ext cx="19" cy="36"/>
                  </a:xfrm>
                  <a:prstGeom prst="rect">
                    <a:avLst/>
                  </a:prstGeom>
                  <a:gradFill rotWithShape="0">
                    <a:gsLst>
                      <a:gs pos="0">
                        <a:srgbClr val="0000FF"/>
                      </a:gs>
                      <a:gs pos="50000">
                        <a:srgbClr val="00FFFF"/>
                      </a:gs>
                      <a:gs pos="100000">
                        <a:srgbClr val="0000FF"/>
                      </a:gs>
                    </a:gsLst>
                    <a:lin ang="0" scaled="1"/>
                  </a:gra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6875" name="Rectangle 257"/>
                  <xdr:cNvSpPr>
                    <a:spLocks noChangeArrowheads="1"/>
                  </xdr:cNvSpPr>
                </xdr:nvSpPr>
                <xdr:spPr bwMode="auto">
                  <a:xfrm>
                    <a:off x="394" y="92"/>
                    <a:ext cx="46" cy="8"/>
                  </a:xfrm>
                  <a:prstGeom prst="rect">
                    <a:avLst/>
                  </a:prstGeom>
                  <a:gradFill rotWithShape="0">
                    <a:gsLst>
                      <a:gs pos="0">
                        <a:srgbClr val="0000FF"/>
                      </a:gs>
                      <a:gs pos="50000">
                        <a:srgbClr val="00FFFF"/>
                      </a:gs>
                      <a:gs pos="100000">
                        <a:srgbClr val="0000FF"/>
                      </a:gs>
                    </a:gsLst>
                    <a:lin ang="0" scaled="1"/>
                  </a:gra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</xdr:grpSp>
            <xdr:sp macro="" textlink="">
              <xdr:nvSpPr>
                <xdr:cNvPr id="6869" name="Line 258"/>
                <xdr:cNvSpPr>
                  <a:spLocks noChangeShapeType="1"/>
                </xdr:cNvSpPr>
              </xdr:nvSpPr>
              <xdr:spPr bwMode="auto">
                <a:xfrm flipH="1">
                  <a:off x="105" y="492"/>
                  <a:ext cx="75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870" name="Line 259"/>
                <xdr:cNvSpPr>
                  <a:spLocks noChangeShapeType="1"/>
                </xdr:cNvSpPr>
              </xdr:nvSpPr>
              <xdr:spPr bwMode="auto">
                <a:xfrm flipH="1">
                  <a:off x="106" y="522"/>
                  <a:ext cx="75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871" name="Line 260"/>
                <xdr:cNvSpPr>
                  <a:spLocks noChangeShapeType="1"/>
                </xdr:cNvSpPr>
              </xdr:nvSpPr>
              <xdr:spPr bwMode="auto">
                <a:xfrm>
                  <a:off x="117" y="491"/>
                  <a:ext cx="0" cy="3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 type="triangle" w="med" len="med"/>
                  <a:tailEnd type="triangle" w="med" len="med"/>
                </a:ln>
              </xdr:spPr>
            </xdr:sp>
          </xdr:grpSp>
          <xdr:sp macro="" textlink="">
            <xdr:nvSpPr>
              <xdr:cNvPr id="6865" name="Line 261"/>
              <xdr:cNvSpPr>
                <a:spLocks noChangeShapeType="1"/>
              </xdr:cNvSpPr>
            </xdr:nvSpPr>
            <xdr:spPr bwMode="auto">
              <a:xfrm flipH="1">
                <a:off x="113" y="693"/>
                <a:ext cx="10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66" name="Line 262"/>
              <xdr:cNvSpPr>
                <a:spLocks noChangeShapeType="1"/>
              </xdr:cNvSpPr>
            </xdr:nvSpPr>
            <xdr:spPr bwMode="auto">
              <a:xfrm flipH="1">
                <a:off x="109" y="787"/>
                <a:ext cx="10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67" name="Line 263"/>
              <xdr:cNvSpPr>
                <a:spLocks noChangeShapeType="1"/>
              </xdr:cNvSpPr>
            </xdr:nvSpPr>
            <xdr:spPr bwMode="auto">
              <a:xfrm>
                <a:off x="121" y="693"/>
                <a:ext cx="0" cy="9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 type="triangle" w="med" len="med"/>
                <a:tailEnd type="triangle" w="med" len="med"/>
              </a:ln>
            </xdr:spPr>
          </xdr:sp>
        </xdr:grpSp>
        <xdr:sp macro="" textlink="">
          <xdr:nvSpPr>
            <xdr:cNvPr id="6863" name="Line 272"/>
            <xdr:cNvSpPr>
              <a:spLocks noChangeShapeType="1"/>
            </xdr:cNvSpPr>
          </xdr:nvSpPr>
          <xdr:spPr bwMode="auto">
            <a:xfrm flipV="1">
              <a:off x="206" y="1809"/>
              <a:ext cx="104" cy="64"/>
            </a:xfrm>
            <a:prstGeom prst="line">
              <a:avLst/>
            </a:prstGeom>
            <a:noFill/>
            <a:ln w="9525">
              <a:solidFill>
                <a:srgbClr val="FF0000"/>
              </a:solidFill>
              <a:round/>
              <a:headEnd/>
              <a:tailEnd type="triangle" w="med" len="med"/>
            </a:ln>
          </xdr:spPr>
        </xdr:sp>
      </xdr:grpSp>
      <xdr:grpSp>
        <xdr:nvGrpSpPr>
          <xdr:cNvPr id="6846" name="Group 299"/>
          <xdr:cNvGrpSpPr>
            <a:grpSpLocks/>
          </xdr:cNvGrpSpPr>
        </xdr:nvGrpSpPr>
        <xdr:grpSpPr bwMode="auto">
          <a:xfrm>
            <a:off x="293" y="1545"/>
            <a:ext cx="82" cy="95"/>
            <a:chOff x="283" y="476"/>
            <a:chExt cx="233" cy="271"/>
          </a:xfrm>
        </xdr:grpSpPr>
        <xdr:grpSp>
          <xdr:nvGrpSpPr>
            <xdr:cNvPr id="6847" name="Group 300"/>
            <xdr:cNvGrpSpPr>
              <a:grpSpLocks/>
            </xdr:cNvGrpSpPr>
          </xdr:nvGrpSpPr>
          <xdr:grpSpPr bwMode="auto">
            <a:xfrm>
              <a:off x="322" y="525"/>
              <a:ext cx="153" cy="179"/>
              <a:chOff x="80" y="120"/>
              <a:chExt cx="153" cy="179"/>
            </a:xfrm>
          </xdr:grpSpPr>
          <xdr:sp macro="" textlink="">
            <xdr:nvSpPr>
              <xdr:cNvPr id="6859" name="Rectangle 301"/>
              <xdr:cNvSpPr>
                <a:spLocks noChangeArrowheads="1"/>
              </xdr:cNvSpPr>
            </xdr:nvSpPr>
            <xdr:spPr bwMode="auto">
              <a:xfrm>
                <a:off x="131" y="120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FF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6860" name="Rectangle 302"/>
              <xdr:cNvSpPr>
                <a:spLocks noChangeArrowheads="1"/>
              </xdr:cNvSpPr>
            </xdr:nvSpPr>
            <xdr:spPr bwMode="auto">
              <a:xfrm>
                <a:off x="80" y="228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6861" name="Rectangle 303" descr="Vertical escura"/>
              <xdr:cNvSpPr>
                <a:spLocks noChangeArrowheads="1"/>
              </xdr:cNvSpPr>
            </xdr:nvSpPr>
            <xdr:spPr bwMode="auto">
              <a:xfrm>
                <a:off x="131" y="120"/>
                <a:ext cx="51" cy="179"/>
              </a:xfrm>
              <a:prstGeom prst="rect">
                <a:avLst/>
              </a:prstGeom>
              <a:pattFill prst="dkVert">
                <a:fgClr>
                  <a:srgbClr val="000000"/>
                </a:fgClr>
                <a:bgClr>
                  <a:srgbClr val="FFFFFF"/>
                </a:bgClr>
              </a:patt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6848" name="Group 304"/>
            <xdr:cNvGrpSpPr>
              <a:grpSpLocks/>
            </xdr:cNvGrpSpPr>
          </xdr:nvGrpSpPr>
          <xdr:grpSpPr bwMode="auto">
            <a:xfrm>
              <a:off x="283" y="476"/>
              <a:ext cx="233" cy="271"/>
              <a:chOff x="283" y="476"/>
              <a:chExt cx="233" cy="271"/>
            </a:xfrm>
          </xdr:grpSpPr>
          <xdr:grpSp>
            <xdr:nvGrpSpPr>
              <xdr:cNvPr id="6849" name="Group 305"/>
              <xdr:cNvGrpSpPr>
                <a:grpSpLocks/>
              </xdr:cNvGrpSpPr>
            </xdr:nvGrpSpPr>
            <xdr:grpSpPr bwMode="auto">
              <a:xfrm>
                <a:off x="337" y="524"/>
                <a:ext cx="179" cy="74"/>
                <a:chOff x="350" y="129"/>
                <a:chExt cx="179" cy="74"/>
              </a:xfrm>
            </xdr:grpSpPr>
            <xdr:sp macro="" textlink="">
              <xdr:nvSpPr>
                <xdr:cNvPr id="6857" name="Line 306"/>
                <xdr:cNvSpPr>
                  <a:spLocks noChangeShapeType="1"/>
                </xdr:cNvSpPr>
              </xdr:nvSpPr>
              <xdr:spPr bwMode="auto">
                <a:xfrm>
                  <a:off x="350" y="129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858" name="Line 307"/>
                <xdr:cNvSpPr>
                  <a:spLocks noChangeShapeType="1"/>
                </xdr:cNvSpPr>
              </xdr:nvSpPr>
              <xdr:spPr bwMode="auto">
                <a:xfrm>
                  <a:off x="350" y="203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6850" name="Line 308"/>
              <xdr:cNvSpPr>
                <a:spLocks noChangeShapeType="1"/>
              </xdr:cNvSpPr>
            </xdr:nvSpPr>
            <xdr:spPr bwMode="auto">
              <a:xfrm rot="5400000">
                <a:off x="237" y="612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51" name="Line 309"/>
              <xdr:cNvSpPr>
                <a:spLocks noChangeShapeType="1"/>
              </xdr:cNvSpPr>
            </xdr:nvSpPr>
            <xdr:spPr bwMode="auto">
              <a:xfrm rot="5400000">
                <a:off x="288" y="611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52" name="Line 310"/>
              <xdr:cNvSpPr>
                <a:spLocks noChangeShapeType="1"/>
              </xdr:cNvSpPr>
            </xdr:nvSpPr>
            <xdr:spPr bwMode="auto">
              <a:xfrm>
                <a:off x="477" y="481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53" name="Line 311"/>
              <xdr:cNvSpPr>
                <a:spLocks noChangeShapeType="1"/>
              </xdr:cNvSpPr>
            </xdr:nvSpPr>
            <xdr:spPr bwMode="auto">
              <a:xfrm>
                <a:off x="323" y="603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grpSp>
            <xdr:nvGrpSpPr>
              <xdr:cNvPr id="6854" name="Group 312"/>
              <xdr:cNvGrpSpPr>
                <a:grpSpLocks/>
              </xdr:cNvGrpSpPr>
            </xdr:nvGrpSpPr>
            <xdr:grpSpPr bwMode="auto">
              <a:xfrm>
                <a:off x="283" y="631"/>
                <a:ext cx="180" cy="75"/>
                <a:chOff x="349" y="235"/>
                <a:chExt cx="180" cy="75"/>
              </a:xfrm>
            </xdr:grpSpPr>
            <xdr:sp macro="" textlink="">
              <xdr:nvSpPr>
                <xdr:cNvPr id="6855" name="Line 313"/>
                <xdr:cNvSpPr>
                  <a:spLocks noChangeShapeType="1"/>
                </xdr:cNvSpPr>
              </xdr:nvSpPr>
              <xdr:spPr bwMode="auto">
                <a:xfrm>
                  <a:off x="349" y="235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6856" name="Line 314"/>
                <xdr:cNvSpPr>
                  <a:spLocks noChangeShapeType="1"/>
                </xdr:cNvSpPr>
              </xdr:nvSpPr>
              <xdr:spPr bwMode="auto">
                <a:xfrm>
                  <a:off x="350" y="310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</xdr:grpSp>
    </xdr:grpSp>
    <xdr:clientData/>
  </xdr:twoCellAnchor>
  <xdr:twoCellAnchor>
    <xdr:from>
      <xdr:col>10</xdr:col>
      <xdr:colOff>304800</xdr:colOff>
      <xdr:row>5</xdr:row>
      <xdr:rowOff>0</xdr:rowOff>
    </xdr:from>
    <xdr:to>
      <xdr:col>11</xdr:col>
      <xdr:colOff>171450</xdr:colOff>
      <xdr:row>7</xdr:row>
      <xdr:rowOff>152400</xdr:rowOff>
    </xdr:to>
    <xdr:sp macro="" textlink="">
      <xdr:nvSpPr>
        <xdr:cNvPr id="6844" name="Oval 318" descr="TQ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943725" y="809625"/>
          <a:ext cx="476250" cy="476250"/>
        </a:xfrm>
        <a:prstGeom prst="ellipse">
          <a:avLst/>
        </a:prstGeom>
        <a:blipFill dpi="0" rotWithShape="1">
          <a:blip xmlns:r="http://schemas.openxmlformats.org/officeDocument/2006/relationships" r:embed="rId2" cstate="print"/>
          <a:srcRect/>
          <a:stretch>
            <a:fillRect/>
          </a:stretch>
        </a:blipFill>
        <a:ln w="571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19050</xdr:rowOff>
    </xdr:from>
    <xdr:to>
      <xdr:col>8</xdr:col>
      <xdr:colOff>28575</xdr:colOff>
      <xdr:row>5</xdr:row>
      <xdr:rowOff>114300</xdr:rowOff>
    </xdr:to>
    <xdr:grpSp>
      <xdr:nvGrpSpPr>
        <xdr:cNvPr id="7873" name="Group 193"/>
        <xdr:cNvGrpSpPr>
          <a:grpSpLocks/>
        </xdr:cNvGrpSpPr>
      </xdr:nvGrpSpPr>
      <xdr:grpSpPr bwMode="auto">
        <a:xfrm>
          <a:off x="923925" y="19050"/>
          <a:ext cx="3981450" cy="904875"/>
          <a:chOff x="523" y="904"/>
          <a:chExt cx="418" cy="95"/>
        </a:xfrm>
      </xdr:grpSpPr>
      <xdr:sp macro="" textlink="">
        <xdr:nvSpPr>
          <xdr:cNvPr id="7362" name="Rectangle 194"/>
          <xdr:cNvSpPr>
            <a:spLocks noChangeArrowheads="1"/>
          </xdr:cNvSpPr>
        </xdr:nvSpPr>
        <xdr:spPr bwMode="auto">
          <a:xfrm>
            <a:off x="585" y="956"/>
            <a:ext cx="356" cy="27"/>
          </a:xfrm>
          <a:prstGeom prst="rect">
            <a:avLst/>
          </a:prstGeom>
          <a:solidFill>
            <a:srgbClr val="00FFFF"/>
          </a:solidFill>
          <a:ln w="9525">
            <a:solidFill>
              <a:srgbClr val="00FFFF"/>
            </a:solidFill>
            <a:miter lim="800000"/>
            <a:headEnd/>
            <a:tailEnd/>
          </a:ln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PENTEADO NETO</a:t>
            </a:r>
          </a:p>
        </xdr:txBody>
      </xdr:sp>
      <xdr:grpSp>
        <xdr:nvGrpSpPr>
          <xdr:cNvPr id="7989" name="Group 195"/>
          <xdr:cNvGrpSpPr>
            <a:grpSpLocks/>
          </xdr:cNvGrpSpPr>
        </xdr:nvGrpSpPr>
        <xdr:grpSpPr bwMode="auto">
          <a:xfrm>
            <a:off x="523" y="904"/>
            <a:ext cx="82" cy="95"/>
            <a:chOff x="283" y="476"/>
            <a:chExt cx="233" cy="271"/>
          </a:xfrm>
        </xdr:grpSpPr>
        <xdr:grpSp>
          <xdr:nvGrpSpPr>
            <xdr:cNvPr id="7990" name="Group 196"/>
            <xdr:cNvGrpSpPr>
              <a:grpSpLocks/>
            </xdr:cNvGrpSpPr>
          </xdr:nvGrpSpPr>
          <xdr:grpSpPr bwMode="auto">
            <a:xfrm>
              <a:off x="322" y="525"/>
              <a:ext cx="153" cy="179"/>
              <a:chOff x="80" y="120"/>
              <a:chExt cx="153" cy="179"/>
            </a:xfrm>
          </xdr:grpSpPr>
          <xdr:sp macro="" textlink="">
            <xdr:nvSpPr>
              <xdr:cNvPr id="8002" name="Rectangle 197"/>
              <xdr:cNvSpPr>
                <a:spLocks noChangeArrowheads="1"/>
              </xdr:cNvSpPr>
            </xdr:nvSpPr>
            <xdr:spPr bwMode="auto">
              <a:xfrm>
                <a:off x="131" y="120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FF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8003" name="Rectangle 198"/>
              <xdr:cNvSpPr>
                <a:spLocks noChangeArrowheads="1"/>
              </xdr:cNvSpPr>
            </xdr:nvSpPr>
            <xdr:spPr bwMode="auto">
              <a:xfrm>
                <a:off x="80" y="228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8004" name="Rectangle 199" descr="Vertical escura"/>
              <xdr:cNvSpPr>
                <a:spLocks noChangeArrowheads="1"/>
              </xdr:cNvSpPr>
            </xdr:nvSpPr>
            <xdr:spPr bwMode="auto">
              <a:xfrm>
                <a:off x="131" y="120"/>
                <a:ext cx="51" cy="179"/>
              </a:xfrm>
              <a:prstGeom prst="rect">
                <a:avLst/>
              </a:prstGeom>
              <a:pattFill prst="dkVert">
                <a:fgClr>
                  <a:srgbClr val="000000"/>
                </a:fgClr>
                <a:bgClr>
                  <a:srgbClr val="FFFFFF"/>
                </a:bgClr>
              </a:patt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7991" name="Group 200"/>
            <xdr:cNvGrpSpPr>
              <a:grpSpLocks/>
            </xdr:cNvGrpSpPr>
          </xdr:nvGrpSpPr>
          <xdr:grpSpPr bwMode="auto">
            <a:xfrm>
              <a:off x="283" y="476"/>
              <a:ext cx="233" cy="271"/>
              <a:chOff x="283" y="476"/>
              <a:chExt cx="233" cy="271"/>
            </a:xfrm>
          </xdr:grpSpPr>
          <xdr:grpSp>
            <xdr:nvGrpSpPr>
              <xdr:cNvPr id="7992" name="Group 201"/>
              <xdr:cNvGrpSpPr>
                <a:grpSpLocks/>
              </xdr:cNvGrpSpPr>
            </xdr:nvGrpSpPr>
            <xdr:grpSpPr bwMode="auto">
              <a:xfrm>
                <a:off x="337" y="524"/>
                <a:ext cx="179" cy="74"/>
                <a:chOff x="350" y="129"/>
                <a:chExt cx="179" cy="74"/>
              </a:xfrm>
            </xdr:grpSpPr>
            <xdr:sp macro="" textlink="">
              <xdr:nvSpPr>
                <xdr:cNvPr id="8000" name="Line 202"/>
                <xdr:cNvSpPr>
                  <a:spLocks noChangeShapeType="1"/>
                </xdr:cNvSpPr>
              </xdr:nvSpPr>
              <xdr:spPr bwMode="auto">
                <a:xfrm>
                  <a:off x="350" y="129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8001" name="Line 203"/>
                <xdr:cNvSpPr>
                  <a:spLocks noChangeShapeType="1"/>
                </xdr:cNvSpPr>
              </xdr:nvSpPr>
              <xdr:spPr bwMode="auto">
                <a:xfrm>
                  <a:off x="350" y="203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7993" name="Line 204"/>
              <xdr:cNvSpPr>
                <a:spLocks noChangeShapeType="1"/>
              </xdr:cNvSpPr>
            </xdr:nvSpPr>
            <xdr:spPr bwMode="auto">
              <a:xfrm rot="5400000">
                <a:off x="237" y="612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994" name="Line 205"/>
              <xdr:cNvSpPr>
                <a:spLocks noChangeShapeType="1"/>
              </xdr:cNvSpPr>
            </xdr:nvSpPr>
            <xdr:spPr bwMode="auto">
              <a:xfrm rot="5400000">
                <a:off x="288" y="611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995" name="Line 206"/>
              <xdr:cNvSpPr>
                <a:spLocks noChangeShapeType="1"/>
              </xdr:cNvSpPr>
            </xdr:nvSpPr>
            <xdr:spPr bwMode="auto">
              <a:xfrm>
                <a:off x="477" y="481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996" name="Line 207"/>
              <xdr:cNvSpPr>
                <a:spLocks noChangeShapeType="1"/>
              </xdr:cNvSpPr>
            </xdr:nvSpPr>
            <xdr:spPr bwMode="auto">
              <a:xfrm>
                <a:off x="323" y="603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grpSp>
            <xdr:nvGrpSpPr>
              <xdr:cNvPr id="7997" name="Group 208"/>
              <xdr:cNvGrpSpPr>
                <a:grpSpLocks/>
              </xdr:cNvGrpSpPr>
            </xdr:nvGrpSpPr>
            <xdr:grpSpPr bwMode="auto">
              <a:xfrm>
                <a:off x="283" y="631"/>
                <a:ext cx="180" cy="75"/>
                <a:chOff x="349" y="235"/>
                <a:chExt cx="180" cy="75"/>
              </a:xfrm>
            </xdr:grpSpPr>
            <xdr:sp macro="" textlink="">
              <xdr:nvSpPr>
                <xdr:cNvPr id="7998" name="Line 209"/>
                <xdr:cNvSpPr>
                  <a:spLocks noChangeShapeType="1"/>
                </xdr:cNvSpPr>
              </xdr:nvSpPr>
              <xdr:spPr bwMode="auto">
                <a:xfrm>
                  <a:off x="349" y="235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7999" name="Line 210"/>
                <xdr:cNvSpPr>
                  <a:spLocks noChangeShapeType="1"/>
                </xdr:cNvSpPr>
              </xdr:nvSpPr>
              <xdr:spPr bwMode="auto">
                <a:xfrm>
                  <a:off x="350" y="310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</xdr:grpSp>
    </xdr:grpSp>
    <xdr:clientData/>
  </xdr:twoCellAnchor>
  <xdr:twoCellAnchor>
    <xdr:from>
      <xdr:col>3</xdr:col>
      <xdr:colOff>390525</xdr:colOff>
      <xdr:row>39</xdr:row>
      <xdr:rowOff>104775</xdr:rowOff>
    </xdr:from>
    <xdr:to>
      <xdr:col>9</xdr:col>
      <xdr:colOff>190500</xdr:colOff>
      <xdr:row>60</xdr:row>
      <xdr:rowOff>9525</xdr:rowOff>
    </xdr:to>
    <xdr:grpSp>
      <xdr:nvGrpSpPr>
        <xdr:cNvPr id="7874" name="Group 273"/>
        <xdr:cNvGrpSpPr>
          <a:grpSpLocks/>
        </xdr:cNvGrpSpPr>
      </xdr:nvGrpSpPr>
      <xdr:grpSpPr bwMode="auto">
        <a:xfrm>
          <a:off x="2219325" y="6515100"/>
          <a:ext cx="3457575" cy="3371850"/>
          <a:chOff x="233" y="733"/>
          <a:chExt cx="363" cy="354"/>
        </a:xfrm>
      </xdr:grpSpPr>
      <xdr:grpSp>
        <xdr:nvGrpSpPr>
          <xdr:cNvPr id="7961" name="Group 265"/>
          <xdr:cNvGrpSpPr>
            <a:grpSpLocks/>
          </xdr:cNvGrpSpPr>
        </xdr:nvGrpSpPr>
        <xdr:grpSpPr bwMode="auto">
          <a:xfrm>
            <a:off x="233" y="733"/>
            <a:ext cx="363" cy="354"/>
            <a:chOff x="233" y="733"/>
            <a:chExt cx="363" cy="354"/>
          </a:xfrm>
        </xdr:grpSpPr>
        <xdr:grpSp>
          <xdr:nvGrpSpPr>
            <xdr:cNvPr id="7963" name="Group 253"/>
            <xdr:cNvGrpSpPr>
              <a:grpSpLocks/>
            </xdr:cNvGrpSpPr>
          </xdr:nvGrpSpPr>
          <xdr:grpSpPr bwMode="auto">
            <a:xfrm>
              <a:off x="233" y="733"/>
              <a:ext cx="363" cy="354"/>
              <a:chOff x="233" y="725"/>
              <a:chExt cx="363" cy="347"/>
            </a:xfrm>
          </xdr:grpSpPr>
          <xdr:grpSp>
            <xdr:nvGrpSpPr>
              <xdr:cNvPr id="7965" name="Group 251"/>
              <xdr:cNvGrpSpPr>
                <a:grpSpLocks/>
              </xdr:cNvGrpSpPr>
            </xdr:nvGrpSpPr>
            <xdr:grpSpPr bwMode="auto">
              <a:xfrm>
                <a:off x="233" y="725"/>
                <a:ext cx="363" cy="347"/>
                <a:chOff x="233" y="725"/>
                <a:chExt cx="363" cy="347"/>
              </a:xfrm>
            </xdr:grpSpPr>
            <xdr:grpSp>
              <xdr:nvGrpSpPr>
                <xdr:cNvPr id="7967" name="Group 234"/>
                <xdr:cNvGrpSpPr>
                  <a:grpSpLocks/>
                </xdr:cNvGrpSpPr>
              </xdr:nvGrpSpPr>
              <xdr:grpSpPr bwMode="auto">
                <a:xfrm>
                  <a:off x="233" y="725"/>
                  <a:ext cx="230" cy="347"/>
                  <a:chOff x="83" y="284"/>
                  <a:chExt cx="230" cy="347"/>
                </a:xfrm>
              </xdr:grpSpPr>
              <xdr:grpSp>
                <xdr:nvGrpSpPr>
                  <xdr:cNvPr id="7969" name="Group 52"/>
                  <xdr:cNvGrpSpPr>
                    <a:grpSpLocks/>
                  </xdr:cNvGrpSpPr>
                </xdr:nvGrpSpPr>
                <xdr:grpSpPr bwMode="auto">
                  <a:xfrm>
                    <a:off x="83" y="284"/>
                    <a:ext cx="230" cy="301"/>
                    <a:chOff x="87" y="23"/>
                    <a:chExt cx="230" cy="301"/>
                  </a:xfrm>
                </xdr:grpSpPr>
                <xdr:grpSp>
                  <xdr:nvGrpSpPr>
                    <xdr:cNvPr id="7973" name="Group 47"/>
                    <xdr:cNvGrpSpPr>
                      <a:grpSpLocks/>
                    </xdr:cNvGrpSpPr>
                  </xdr:nvGrpSpPr>
                  <xdr:grpSpPr bwMode="auto">
                    <a:xfrm>
                      <a:off x="87" y="59"/>
                      <a:ext cx="230" cy="265"/>
                      <a:chOff x="87" y="59"/>
                      <a:chExt cx="230" cy="265"/>
                    </a:xfrm>
                  </xdr:grpSpPr>
                  <xdr:grpSp>
                    <xdr:nvGrpSpPr>
                      <xdr:cNvPr id="7978" name="Group 21"/>
                      <xdr:cNvGrpSpPr>
                        <a:grpSpLocks/>
                      </xdr:cNvGrpSpPr>
                    </xdr:nvGrpSpPr>
                    <xdr:grpSpPr bwMode="auto">
                      <a:xfrm>
                        <a:off x="87" y="59"/>
                        <a:ext cx="230" cy="149"/>
                        <a:chOff x="155" y="56"/>
                        <a:chExt cx="230" cy="149"/>
                      </a:xfrm>
                    </xdr:grpSpPr>
                    <xdr:sp macro="" textlink="">
                      <xdr:nvSpPr>
                        <xdr:cNvPr id="7982" name="AutoShape 19"/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155" y="56"/>
                          <a:ext cx="230" cy="149"/>
                        </a:xfrm>
                        <a:prstGeom prst="roundRect">
                          <a:avLst>
                            <a:gd name="adj" fmla="val 16667"/>
                          </a:avLst>
                        </a:prstGeom>
                        <a:gradFill rotWithShape="0">
                          <a:gsLst>
                            <a:gs pos="0">
                              <a:srgbClr val="0000FF"/>
                            </a:gs>
                            <a:gs pos="50000">
                              <a:srgbClr val="00FFFF"/>
                            </a:gs>
                            <a:gs pos="100000">
                              <a:srgbClr val="0000FF"/>
                            </a:gs>
                          </a:gsLst>
                          <a:lin ang="0" scaled="1"/>
                        </a:gradFill>
                        <a:ln w="9525">
                          <a:solidFill>
                            <a:srgbClr val="00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grpSp>
                      <xdr:nvGrpSpPr>
                        <xdr:cNvPr id="7983" name="Group 20"/>
                        <xdr:cNvGrpSpPr>
                          <a:grpSpLocks/>
                        </xdr:cNvGrpSpPr>
                      </xdr:nvGrpSpPr>
                      <xdr:grpSpPr bwMode="auto">
                        <a:xfrm>
                          <a:off x="172" y="77"/>
                          <a:ext cx="193" cy="105"/>
                          <a:chOff x="172" y="77"/>
                          <a:chExt cx="193" cy="105"/>
                        </a:xfrm>
                      </xdr:grpSpPr>
                      <xdr:sp macro="" textlink="">
                        <xdr:nvSpPr>
                          <xdr:cNvPr id="7984" name="Rectangle 1"/>
                          <xdr:cNvSpPr>
                            <a:spLocks noChangeArrowheads="1"/>
                          </xdr:cNvSpPr>
                        </xdr:nvSpPr>
                        <xdr:spPr bwMode="auto">
                          <a:xfrm>
                            <a:off x="172" y="171"/>
                            <a:ext cx="193" cy="11"/>
                          </a:xfrm>
                          <a:prstGeom prst="rect">
                            <a:avLst/>
                          </a:prstGeom>
                          <a:solidFill>
                            <a:srgbClr val="FF9900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7985" name="Rectangle 2"/>
                          <xdr:cNvSpPr>
                            <a:spLocks noChangeArrowheads="1"/>
                          </xdr:cNvSpPr>
                        </xdr:nvSpPr>
                        <xdr:spPr bwMode="auto">
                          <a:xfrm>
                            <a:off x="186" y="77"/>
                            <a:ext cx="10" cy="94"/>
                          </a:xfrm>
                          <a:prstGeom prst="rect">
                            <a:avLst/>
                          </a:prstGeom>
                          <a:solidFill>
                            <a:srgbClr val="FF9900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7986" name="Rectangle 14"/>
                          <xdr:cNvSpPr>
                            <a:spLocks noChangeArrowheads="1"/>
                          </xdr:cNvSpPr>
                        </xdr:nvSpPr>
                        <xdr:spPr bwMode="auto">
                          <a:xfrm>
                            <a:off x="265" y="77"/>
                            <a:ext cx="10" cy="94"/>
                          </a:xfrm>
                          <a:prstGeom prst="rect">
                            <a:avLst/>
                          </a:prstGeom>
                          <a:solidFill>
                            <a:srgbClr val="FF9900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7987" name="Rectangle 15"/>
                          <xdr:cNvSpPr>
                            <a:spLocks noChangeArrowheads="1"/>
                          </xdr:cNvSpPr>
                        </xdr:nvSpPr>
                        <xdr:spPr bwMode="auto">
                          <a:xfrm>
                            <a:off x="345" y="77"/>
                            <a:ext cx="10" cy="94"/>
                          </a:xfrm>
                          <a:prstGeom prst="rect">
                            <a:avLst/>
                          </a:prstGeom>
                          <a:solidFill>
                            <a:srgbClr val="FF9900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</xdr:sp>
                    </xdr:grpSp>
                  </xdr:grpSp>
                  <xdr:sp macro="" textlink="">
                    <xdr:nvSpPr>
                      <xdr:cNvPr id="7979" name="Line 25"/>
                      <xdr:cNvSpPr>
                        <a:spLocks noChangeShapeType="1"/>
                      </xdr:cNvSpPr>
                    </xdr:nvSpPr>
                    <xdr:spPr bwMode="auto">
                      <a:xfrm>
                        <a:off x="105" y="189"/>
                        <a:ext cx="0" cy="135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FF0000"/>
                        </a:solidFill>
                        <a:round/>
                        <a:headEnd/>
                        <a:tailEnd/>
                      </a:ln>
                    </xdr:spPr>
                  </xdr:sp>
                  <xdr:sp macro="" textlink="">
                    <xdr:nvSpPr>
                      <xdr:cNvPr id="7980" name="Line 26"/>
                      <xdr:cNvSpPr>
                        <a:spLocks noChangeShapeType="1"/>
                      </xdr:cNvSpPr>
                    </xdr:nvSpPr>
                    <xdr:spPr bwMode="auto">
                      <a:xfrm>
                        <a:off x="296" y="186"/>
                        <a:ext cx="0" cy="135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FF0000"/>
                        </a:solidFill>
                        <a:round/>
                        <a:headEnd/>
                        <a:tailEnd/>
                      </a:ln>
                    </xdr:spPr>
                  </xdr:sp>
                  <xdr:sp macro="" textlink="">
                    <xdr:nvSpPr>
                      <xdr:cNvPr id="7981" name="Line 27"/>
                      <xdr:cNvSpPr>
                        <a:spLocks noChangeShapeType="1"/>
                      </xdr:cNvSpPr>
                    </xdr:nvSpPr>
                    <xdr:spPr bwMode="auto">
                      <a:xfrm>
                        <a:off x="106" y="307"/>
                        <a:ext cx="189" cy="0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FF0000"/>
                        </a:solidFill>
                        <a:round/>
                        <a:headEnd type="triangle" w="med" len="med"/>
                        <a:tailEnd type="triangle" w="med" len="med"/>
                      </a:ln>
                    </xdr:spPr>
                  </xdr:sp>
                </xdr:grpSp>
                <xdr:sp macro="" textlink="">
                  <xdr:nvSpPr>
                    <xdr:cNvPr id="7974" name="Line 48"/>
                    <xdr:cNvSpPr>
                      <a:spLocks noChangeShapeType="1"/>
                    </xdr:cNvSpPr>
                  </xdr:nvSpPr>
                  <xdr:spPr bwMode="auto">
                    <a:xfrm flipV="1">
                      <a:off x="197" y="23"/>
                      <a:ext cx="0" cy="57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7975" name="Line 49"/>
                    <xdr:cNvSpPr>
                      <a:spLocks noChangeShapeType="1"/>
                    </xdr:cNvSpPr>
                  </xdr:nvSpPr>
                  <xdr:spPr bwMode="auto">
                    <a:xfrm flipV="1">
                      <a:off x="207" y="24"/>
                      <a:ext cx="0" cy="57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7976" name="Line 50"/>
                    <xdr:cNvSpPr>
                      <a:spLocks noChangeShapeType="1"/>
                    </xdr:cNvSpPr>
                  </xdr:nvSpPr>
                  <xdr:spPr bwMode="auto">
                    <a:xfrm>
                      <a:off x="208" y="35"/>
                      <a:ext cx="36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 type="triangle" w="med" len="med"/>
                      <a:tailEnd/>
                    </a:ln>
                  </xdr:spPr>
                </xdr:sp>
                <xdr:sp macro="" textlink="">
                  <xdr:nvSpPr>
                    <xdr:cNvPr id="7977" name="Line 51"/>
                    <xdr:cNvSpPr>
                      <a:spLocks noChangeShapeType="1"/>
                    </xdr:cNvSpPr>
                  </xdr:nvSpPr>
                  <xdr:spPr bwMode="auto">
                    <a:xfrm>
                      <a:off x="160" y="35"/>
                      <a:ext cx="36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/>
                      <a:tailEnd type="triangle" w="med" len="med"/>
                    </a:ln>
                  </xdr:spPr>
                </xdr:sp>
              </xdr:grpSp>
              <xdr:sp macro="" textlink="">
                <xdr:nvSpPr>
                  <xdr:cNvPr id="7970" name="Line 231"/>
                  <xdr:cNvSpPr>
                    <a:spLocks noChangeShapeType="1"/>
                  </xdr:cNvSpPr>
                </xdr:nvSpPr>
                <xdr:spPr bwMode="auto">
                  <a:xfrm>
                    <a:off x="83" y="454"/>
                    <a:ext cx="0" cy="177"/>
                  </a:xfrm>
                  <a:prstGeom prst="line">
                    <a:avLst/>
                  </a:prstGeom>
                  <a:noFill/>
                  <a:ln w="9525">
                    <a:solidFill>
                      <a:srgbClr val="FF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7971" name="Line 232"/>
                  <xdr:cNvSpPr>
                    <a:spLocks noChangeShapeType="1"/>
                  </xdr:cNvSpPr>
                </xdr:nvSpPr>
                <xdr:spPr bwMode="auto">
                  <a:xfrm>
                    <a:off x="313" y="452"/>
                    <a:ext cx="0" cy="177"/>
                  </a:xfrm>
                  <a:prstGeom prst="line">
                    <a:avLst/>
                  </a:prstGeom>
                  <a:noFill/>
                  <a:ln w="9525">
                    <a:solidFill>
                      <a:srgbClr val="FF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7972" name="Line 233"/>
                  <xdr:cNvSpPr>
                    <a:spLocks noChangeShapeType="1"/>
                  </xdr:cNvSpPr>
                </xdr:nvSpPr>
                <xdr:spPr bwMode="auto">
                  <a:xfrm>
                    <a:off x="83" y="611"/>
                    <a:ext cx="230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FF0000"/>
                    </a:solidFill>
                    <a:round/>
                    <a:headEnd type="triangle" w="med" len="med"/>
                    <a:tailEnd type="triangle" w="med" len="med"/>
                  </a:ln>
                </xdr:spPr>
              </xdr:sp>
            </xdr:grpSp>
            <xdr:sp macro="" textlink="">
              <xdr:nvSpPr>
                <xdr:cNvPr id="7968" name="AutoShape 250"/>
                <xdr:cNvSpPr>
                  <a:spLocks noChangeArrowheads="1"/>
                </xdr:cNvSpPr>
              </xdr:nvSpPr>
              <xdr:spPr bwMode="auto">
                <a:xfrm>
                  <a:off x="495" y="765"/>
                  <a:ext cx="101" cy="148"/>
                </a:xfrm>
                <a:prstGeom prst="roundRect">
                  <a:avLst>
                    <a:gd name="adj" fmla="val 16667"/>
                  </a:avLst>
                </a:prstGeom>
                <a:noFill/>
                <a:ln w="9525">
                  <a:solidFill>
                    <a:srgbClr val="FF99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7966" name="AutoShape 252"/>
              <xdr:cNvSpPr>
                <a:spLocks noChangeArrowheads="1"/>
              </xdr:cNvSpPr>
            </xdr:nvSpPr>
            <xdr:spPr bwMode="auto">
              <a:xfrm>
                <a:off x="464" y="818"/>
                <a:ext cx="29" cy="48"/>
              </a:xfrm>
              <a:prstGeom prst="leftArrow">
                <a:avLst>
                  <a:gd name="adj1" fmla="val 50000"/>
                  <a:gd name="adj2" fmla="val 25000"/>
                </a:avLst>
              </a:prstGeom>
              <a:solidFill>
                <a:srgbClr val="FF0000"/>
              </a:solidFill>
              <a:ln w="9525">
                <a:solidFill>
                  <a:srgbClr val="FF9900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7432" name="Rectangle 264"/>
            <xdr:cNvSpPr>
              <a:spLocks noChangeArrowheads="1"/>
            </xdr:cNvSpPr>
          </xdr:nvSpPr>
          <xdr:spPr bwMode="auto">
            <a:xfrm>
              <a:off x="475" y="817"/>
              <a:ext cx="16" cy="18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pt-BR" sz="8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A</a:t>
              </a:r>
            </a:p>
          </xdr:txBody>
        </xdr:sp>
      </xdr:grpSp>
      <xdr:sp macro="" textlink="">
        <xdr:nvSpPr>
          <xdr:cNvPr id="7439" name="Oval 271"/>
          <xdr:cNvSpPr>
            <a:spLocks noChangeArrowheads="1"/>
          </xdr:cNvSpPr>
        </xdr:nvSpPr>
        <xdr:spPr bwMode="auto">
          <a:xfrm>
            <a:off x="378" y="818"/>
            <a:ext cx="32" cy="32"/>
          </a:xfrm>
          <a:prstGeom prst="ellipse">
            <a:avLst/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t-BR" sz="1000" b="1" i="0" strike="noStrike">
                <a:solidFill>
                  <a:srgbClr val="FFFFFF"/>
                </a:solidFill>
                <a:latin typeface="Arial"/>
                <a:cs typeface="Arial"/>
              </a:rPr>
              <a:t>3</a:t>
            </a:r>
          </a:p>
        </xdr:txBody>
      </xdr:sp>
    </xdr:grpSp>
    <xdr:clientData/>
  </xdr:twoCellAnchor>
  <xdr:twoCellAnchor>
    <xdr:from>
      <xdr:col>1</xdr:col>
      <xdr:colOff>200025</xdr:colOff>
      <xdr:row>17</xdr:row>
      <xdr:rowOff>38100</xdr:rowOff>
    </xdr:from>
    <xdr:to>
      <xdr:col>7</xdr:col>
      <xdr:colOff>552450</xdr:colOff>
      <xdr:row>34</xdr:row>
      <xdr:rowOff>19050</xdr:rowOff>
    </xdr:to>
    <xdr:grpSp>
      <xdr:nvGrpSpPr>
        <xdr:cNvPr id="7875" name="Group 274"/>
        <xdr:cNvGrpSpPr>
          <a:grpSpLocks/>
        </xdr:cNvGrpSpPr>
      </xdr:nvGrpSpPr>
      <xdr:grpSpPr bwMode="auto">
        <a:xfrm>
          <a:off x="809625" y="2790825"/>
          <a:ext cx="4010025" cy="2828925"/>
          <a:chOff x="85" y="344"/>
          <a:chExt cx="421" cy="295"/>
        </a:xfrm>
      </xdr:grpSpPr>
      <xdr:grpSp>
        <xdr:nvGrpSpPr>
          <xdr:cNvPr id="7909" name="Group 263"/>
          <xdr:cNvGrpSpPr>
            <a:grpSpLocks/>
          </xdr:cNvGrpSpPr>
        </xdr:nvGrpSpPr>
        <xdr:grpSpPr bwMode="auto">
          <a:xfrm>
            <a:off x="85" y="344"/>
            <a:ext cx="421" cy="295"/>
            <a:chOff x="85" y="344"/>
            <a:chExt cx="421" cy="294"/>
          </a:xfrm>
        </xdr:grpSpPr>
        <xdr:grpSp>
          <xdr:nvGrpSpPr>
            <xdr:cNvPr id="7913" name="Group 260"/>
            <xdr:cNvGrpSpPr>
              <a:grpSpLocks/>
            </xdr:cNvGrpSpPr>
          </xdr:nvGrpSpPr>
          <xdr:grpSpPr bwMode="auto">
            <a:xfrm>
              <a:off x="85" y="344"/>
              <a:ext cx="421" cy="294"/>
              <a:chOff x="85" y="344"/>
              <a:chExt cx="421" cy="294"/>
            </a:xfrm>
          </xdr:grpSpPr>
          <xdr:grpSp>
            <xdr:nvGrpSpPr>
              <xdr:cNvPr id="7916" name="Group 249"/>
              <xdr:cNvGrpSpPr>
                <a:grpSpLocks/>
              </xdr:cNvGrpSpPr>
            </xdr:nvGrpSpPr>
            <xdr:grpSpPr bwMode="auto">
              <a:xfrm>
                <a:off x="177" y="344"/>
                <a:ext cx="329" cy="294"/>
                <a:chOff x="177" y="259"/>
                <a:chExt cx="329" cy="287"/>
              </a:xfrm>
            </xdr:grpSpPr>
            <xdr:grpSp>
              <xdr:nvGrpSpPr>
                <xdr:cNvPr id="7922" name="Group 246"/>
                <xdr:cNvGrpSpPr>
                  <a:grpSpLocks/>
                </xdr:cNvGrpSpPr>
              </xdr:nvGrpSpPr>
              <xdr:grpSpPr bwMode="auto">
                <a:xfrm>
                  <a:off x="177" y="259"/>
                  <a:ext cx="329" cy="287"/>
                  <a:chOff x="177" y="259"/>
                  <a:chExt cx="329" cy="287"/>
                </a:xfrm>
              </xdr:grpSpPr>
              <xdr:grpSp>
                <xdr:nvGrpSpPr>
                  <xdr:cNvPr id="7925" name="Group 244"/>
                  <xdr:cNvGrpSpPr>
                    <a:grpSpLocks/>
                  </xdr:cNvGrpSpPr>
                </xdr:nvGrpSpPr>
                <xdr:grpSpPr bwMode="auto">
                  <a:xfrm>
                    <a:off x="177" y="259"/>
                    <a:ext cx="329" cy="287"/>
                    <a:chOff x="192" y="260"/>
                    <a:chExt cx="329" cy="287"/>
                  </a:xfrm>
                </xdr:grpSpPr>
                <xdr:grpSp>
                  <xdr:nvGrpSpPr>
                    <xdr:cNvPr id="7927" name="Group 240"/>
                    <xdr:cNvGrpSpPr>
                      <a:grpSpLocks/>
                    </xdr:cNvGrpSpPr>
                  </xdr:nvGrpSpPr>
                  <xdr:grpSpPr bwMode="auto">
                    <a:xfrm>
                      <a:off x="192" y="260"/>
                      <a:ext cx="281" cy="287"/>
                      <a:chOff x="412" y="273"/>
                      <a:chExt cx="281" cy="287"/>
                    </a:xfrm>
                  </xdr:grpSpPr>
                  <xdr:grpSp>
                    <xdr:nvGrpSpPr>
                      <xdr:cNvPr id="7931" name="Group 57"/>
                      <xdr:cNvGrpSpPr>
                        <a:grpSpLocks/>
                      </xdr:cNvGrpSpPr>
                    </xdr:nvGrpSpPr>
                    <xdr:grpSpPr bwMode="auto">
                      <a:xfrm>
                        <a:off x="412" y="273"/>
                        <a:ext cx="281" cy="287"/>
                        <a:chOff x="427" y="30"/>
                        <a:chExt cx="281" cy="287"/>
                      </a:xfrm>
                    </xdr:grpSpPr>
                    <xdr:sp macro="" textlink="">
                      <xdr:nvSpPr>
                        <xdr:cNvPr id="7936" name="Line 35"/>
                        <xdr:cNvSpPr>
                          <a:spLocks noChangeShapeType="1"/>
                        </xdr:cNvSpPr>
                      </xdr:nvSpPr>
                      <xdr:spPr bwMode="auto">
                        <a:xfrm>
                          <a:off x="437" y="147"/>
                          <a:ext cx="0" cy="30"/>
                        </a:xfrm>
                        <a:prstGeom prst="line">
                          <a:avLst/>
                        </a:prstGeom>
                        <a:noFill/>
                        <a:ln w="9525">
                          <a:solidFill>
                            <a:srgbClr val="FF0000"/>
                          </a:solidFill>
                          <a:round/>
                          <a:headEnd type="oval" w="med" len="med"/>
                          <a:tailEnd type="oval" w="med" len="med"/>
                        </a:ln>
                      </xdr:spPr>
                    </xdr:sp>
                    <xdr:grpSp>
                      <xdr:nvGrpSpPr>
                        <xdr:cNvPr id="7937" name="Group 56"/>
                        <xdr:cNvGrpSpPr>
                          <a:grpSpLocks/>
                        </xdr:cNvGrpSpPr>
                      </xdr:nvGrpSpPr>
                      <xdr:grpSpPr bwMode="auto">
                        <a:xfrm>
                          <a:off x="427" y="30"/>
                          <a:ext cx="281" cy="287"/>
                          <a:chOff x="427" y="30"/>
                          <a:chExt cx="281" cy="287"/>
                        </a:xfrm>
                      </xdr:grpSpPr>
                      <xdr:grpSp>
                        <xdr:nvGrpSpPr>
                          <xdr:cNvPr id="7938" name="Group 46"/>
                          <xdr:cNvGrpSpPr>
                            <a:grpSpLocks/>
                          </xdr:cNvGrpSpPr>
                        </xdr:nvGrpSpPr>
                        <xdr:grpSpPr bwMode="auto">
                          <a:xfrm>
                            <a:off x="427" y="30"/>
                            <a:ext cx="281" cy="287"/>
                            <a:chOff x="427" y="30"/>
                            <a:chExt cx="281" cy="287"/>
                          </a:xfrm>
                        </xdr:grpSpPr>
                        <xdr:grpSp>
                          <xdr:nvGrpSpPr>
                            <xdr:cNvPr id="7941" name="Group 42"/>
                            <xdr:cNvGrpSpPr>
                              <a:grpSpLocks/>
                            </xdr:cNvGrpSpPr>
                          </xdr:nvGrpSpPr>
                          <xdr:grpSpPr bwMode="auto">
                            <a:xfrm>
                              <a:off x="427" y="30"/>
                              <a:ext cx="212" cy="287"/>
                              <a:chOff x="427" y="30"/>
                              <a:chExt cx="212" cy="287"/>
                            </a:xfrm>
                          </xdr:grpSpPr>
                          <xdr:grpSp>
                            <xdr:nvGrpSpPr>
                              <xdr:cNvPr id="7945" name="Group 38"/>
                              <xdr:cNvGrpSpPr>
                                <a:grpSpLocks/>
                              </xdr:cNvGrpSpPr>
                            </xdr:nvGrpSpPr>
                            <xdr:grpSpPr bwMode="auto">
                              <a:xfrm>
                                <a:off x="427" y="67"/>
                                <a:ext cx="212" cy="250"/>
                                <a:chOff x="427" y="67"/>
                                <a:chExt cx="212" cy="250"/>
                              </a:xfrm>
                            </xdr:grpSpPr>
                            <xdr:grpSp>
                              <xdr:nvGrpSpPr>
                                <xdr:cNvPr id="7949" name="Group 37"/>
                                <xdr:cNvGrpSpPr>
                                  <a:grpSpLocks/>
                                </xdr:cNvGrpSpPr>
                              </xdr:nvGrpSpPr>
                              <xdr:grpSpPr bwMode="auto">
                                <a:xfrm>
                                  <a:off x="482" y="67"/>
                                  <a:ext cx="157" cy="139"/>
                                  <a:chOff x="482" y="67"/>
                                  <a:chExt cx="157" cy="139"/>
                                </a:xfrm>
                              </xdr:grpSpPr>
                              <xdr:grpSp>
                                <xdr:nvGrpSpPr>
                                  <xdr:cNvPr id="7955" name="Group 36"/>
                                  <xdr:cNvGrpSpPr>
                                    <a:grpSpLocks/>
                                  </xdr:cNvGrpSpPr>
                                </xdr:nvGrpSpPr>
                                <xdr:grpSpPr bwMode="auto">
                                  <a:xfrm>
                                    <a:off x="482" y="88"/>
                                    <a:ext cx="150" cy="100"/>
                                    <a:chOff x="482" y="88"/>
                                    <a:chExt cx="150" cy="100"/>
                                  </a:xfrm>
                                </xdr:grpSpPr>
                                <xdr:grpSp>
                                  <xdr:nvGrpSpPr>
                                    <xdr:cNvPr id="7957" name="Group 13"/>
                                    <xdr:cNvGrpSpPr>
                                      <a:grpSpLocks/>
                                    </xdr:cNvGrpSpPr>
                                  </xdr:nvGrpSpPr>
                                  <xdr:grpSpPr bwMode="auto">
                                    <a:xfrm>
                                      <a:off x="482" y="88"/>
                                      <a:ext cx="150" cy="100"/>
                                      <a:chOff x="364" y="81"/>
                                      <a:chExt cx="150" cy="100"/>
                                    </a:xfrm>
                                  </xdr:grpSpPr>
                                  <xdr:sp macro="" textlink="">
                                    <xdr:nvSpPr>
                                      <xdr:cNvPr id="7959" name="Rectangle 8"/>
                                      <xdr:cNvSpPr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364" y="169"/>
                                        <a:ext cx="150" cy="12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9900"/>
                                      </a:solidFill>
                                      <a:ln w="9525">
                                        <a:solidFill>
                                          <a:srgbClr val="FFFF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</xdr:sp>
                                  <xdr:sp macro="" textlink="">
                                    <xdr:nvSpPr>
                                      <xdr:cNvPr id="7960" name="Rectangle 11"/>
                                      <xdr:cNvSpPr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381" y="81"/>
                                        <a:ext cx="132" cy="88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9900"/>
                                      </a:solidFill>
                                      <a:ln w="9525">
                                        <a:solidFill>
                                          <a:srgbClr val="FFFFFF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</xdr:sp>
                                </xdr:grpSp>
                                <xdr:sp macro="" textlink="">
                                  <xdr:nvSpPr>
                                    <xdr:cNvPr id="7958" name="AutoShape 12"/>
                                    <xdr:cNvSpPr>
                                      <a:spLocks noChangeArrowheads="1"/>
                                    </xdr:cNvSpPr>
                                  </xdr:nvSpPr>
                                  <xdr:spPr bwMode="auto">
                                    <a:xfrm flipV="1">
                                      <a:off x="500" y="89"/>
                                      <a:ext cx="94" cy="56"/>
                                    </a:xfrm>
                                    <a:prstGeom prst="rtTriangle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>
                                      <a:solidFill>
                                        <a:srgbClr val="FFFFFF"/>
                                      </a:solidFill>
                                      <a:miter lim="800000"/>
                                      <a:headEnd/>
                                      <a:tailEnd/>
                                    </a:ln>
                                  </xdr:spPr>
                                </xdr:sp>
                              </xdr:grpSp>
                              <xdr:sp macro="" textlink="">
                                <xdr:nvSpPr>
                                  <xdr:cNvPr id="7956" name="Rectangle 18"/>
                                  <xdr:cNvSpPr>
                                    <a:spLocks noChangeArrowheads="1"/>
                                  </xdr:cNvSpPr>
                                </xdr:nvSpPr>
                                <xdr:spPr bwMode="auto">
                                  <a:xfrm>
                                    <a:off x="631" y="67"/>
                                    <a:ext cx="8" cy="139"/>
                                  </a:xfrm>
                                  <a:prstGeom prst="rect">
                                    <a:avLst/>
                                  </a:prstGeom>
                                  <a:solidFill>
                                    <a:srgbClr val="0000FF"/>
                                  </a:solidFill>
                                  <a:ln w="9525">
                                    <a:solidFill>
                                      <a:srgbClr val="000000"/>
                                    </a:solidFill>
                                    <a:miter lim="800000"/>
                                    <a:headEnd/>
                                    <a:tailEnd/>
                                  </a:ln>
                                </xdr:spPr>
                              </xdr:sp>
                            </xdr:grpSp>
                            <xdr:sp macro="" textlink="">
                              <xdr:nvSpPr>
                                <xdr:cNvPr id="7950" name="Line 29"/>
                                <xdr:cNvSpPr>
                                  <a:spLocks noChangeShapeType="1"/>
                                </xdr:cNvSpPr>
                              </xdr:nvSpPr>
                              <xdr:spPr bwMode="auto">
                                <a:xfrm>
                                  <a:off x="483" y="193"/>
                                  <a:ext cx="0" cy="124"/>
                                </a:xfrm>
                                <a:prstGeom prst="line">
                                  <a:avLst/>
                                </a:prstGeom>
                                <a:noFill/>
                                <a:ln w="9525">
                                  <a:solidFill>
                                    <a:srgbClr val="FF0000"/>
                                  </a:solidFill>
                                  <a:round/>
                                  <a:headEnd/>
                                  <a:tailEnd/>
                                </a:ln>
                              </xdr:spPr>
                            </xdr:sp>
                            <xdr:sp macro="" textlink="">
                              <xdr:nvSpPr>
                                <xdr:cNvPr id="7951" name="Line 30"/>
                                <xdr:cNvSpPr>
                                  <a:spLocks noChangeShapeType="1"/>
                                </xdr:cNvSpPr>
                              </xdr:nvSpPr>
                              <xdr:spPr bwMode="auto">
                                <a:xfrm>
                                  <a:off x="633" y="208"/>
                                  <a:ext cx="0" cy="105"/>
                                </a:xfrm>
                                <a:prstGeom prst="line">
                                  <a:avLst/>
                                </a:prstGeom>
                                <a:noFill/>
                                <a:ln w="9525">
                                  <a:solidFill>
                                    <a:srgbClr val="FF0000"/>
                                  </a:solidFill>
                                  <a:round/>
                                  <a:headEnd/>
                                  <a:tailEnd/>
                                </a:ln>
                              </xdr:spPr>
                            </xdr:sp>
                            <xdr:sp macro="" textlink="">
                              <xdr:nvSpPr>
                                <xdr:cNvPr id="7952" name="Line 31"/>
                                <xdr:cNvSpPr>
                                  <a:spLocks noChangeShapeType="1"/>
                                </xdr:cNvSpPr>
                              </xdr:nvSpPr>
                              <xdr:spPr bwMode="auto">
                                <a:xfrm>
                                  <a:off x="486" y="306"/>
                                  <a:ext cx="145" cy="0"/>
                                </a:xfrm>
                                <a:prstGeom prst="line">
                                  <a:avLst/>
                                </a:prstGeom>
                                <a:noFill/>
                                <a:ln w="9525">
                                  <a:solidFill>
                                    <a:srgbClr val="FF0000"/>
                                  </a:solidFill>
                                  <a:round/>
                                  <a:headEnd type="triangle" w="med" len="med"/>
                                  <a:tailEnd type="triangle" w="med" len="med"/>
                                </a:ln>
                              </xdr:spPr>
                            </xdr:sp>
                            <xdr:sp macro="" textlink="">
                              <xdr:nvSpPr>
                                <xdr:cNvPr id="7953" name="Line 33"/>
                                <xdr:cNvSpPr>
                                  <a:spLocks noChangeShapeType="1"/>
                                </xdr:cNvSpPr>
                              </xdr:nvSpPr>
                              <xdr:spPr bwMode="auto">
                                <a:xfrm flipH="1">
                                  <a:off x="427" y="147"/>
                                  <a:ext cx="74" cy="0"/>
                                </a:xfrm>
                                <a:prstGeom prst="line">
                                  <a:avLst/>
                                </a:prstGeom>
                                <a:noFill/>
                                <a:ln w="9525">
                                  <a:solidFill>
                                    <a:srgbClr val="FF0000"/>
                                  </a:solidFill>
                                  <a:round/>
                                  <a:headEnd/>
                                  <a:tailEnd/>
                                </a:ln>
                              </xdr:spPr>
                            </xdr:sp>
                            <xdr:sp macro="" textlink="">
                              <xdr:nvSpPr>
                                <xdr:cNvPr id="7954" name="Line 34"/>
                                <xdr:cNvSpPr>
                                  <a:spLocks noChangeShapeType="1"/>
                                </xdr:cNvSpPr>
                              </xdr:nvSpPr>
                              <xdr:spPr bwMode="auto">
                                <a:xfrm flipH="1">
                                  <a:off x="427" y="176"/>
                                  <a:ext cx="74" cy="0"/>
                                </a:xfrm>
                                <a:prstGeom prst="line">
                                  <a:avLst/>
                                </a:prstGeom>
                                <a:noFill/>
                                <a:ln w="9525">
                                  <a:solidFill>
                                    <a:srgbClr val="FF0000"/>
                                  </a:solidFill>
                                  <a:round/>
                                  <a:headEnd/>
                                  <a:tailEnd/>
                                </a:ln>
                              </xdr:spPr>
                            </xdr:sp>
                          </xdr:grpSp>
                          <xdr:sp macro="" textlink="">
                            <xdr:nvSpPr>
                              <xdr:cNvPr id="7946" name="Line 39"/>
                              <xdr:cNvSpPr>
                                <a:spLocks noChangeShapeType="1"/>
                              </xdr:cNvSpPr>
                            </xdr:nvSpPr>
                            <xdr:spPr bwMode="auto">
                              <a:xfrm flipV="1">
                                <a:off x="594" y="30"/>
                                <a:ext cx="0" cy="60"/>
                              </a:xfrm>
                              <a:prstGeom prst="line">
                                <a:avLst/>
                              </a:prstGeom>
                              <a:noFill/>
                              <a:ln w="9525">
                                <a:solidFill>
                                  <a:srgbClr val="FF0000"/>
                                </a:solidFill>
                                <a:round/>
                                <a:headEnd/>
                                <a:tailEnd/>
                              </a:ln>
                            </xdr:spPr>
                          </xdr:sp>
                          <xdr:sp macro="" textlink="">
                            <xdr:nvSpPr>
                              <xdr:cNvPr id="7947" name="Line 40"/>
                              <xdr:cNvSpPr>
                                <a:spLocks noChangeShapeType="1"/>
                              </xdr:cNvSpPr>
                            </xdr:nvSpPr>
                            <xdr:spPr bwMode="auto">
                              <a:xfrm flipV="1">
                                <a:off x="632" y="32"/>
                                <a:ext cx="0" cy="33"/>
                              </a:xfrm>
                              <a:prstGeom prst="line">
                                <a:avLst/>
                              </a:prstGeom>
                              <a:noFill/>
                              <a:ln w="9525">
                                <a:solidFill>
                                  <a:srgbClr val="FF0000"/>
                                </a:solidFill>
                                <a:round/>
                                <a:headEnd/>
                                <a:tailEnd/>
                              </a:ln>
                            </xdr:spPr>
                          </xdr:sp>
                          <xdr:sp macro="" textlink="">
                            <xdr:nvSpPr>
                              <xdr:cNvPr id="7948" name="Line 41"/>
                              <xdr:cNvSpPr>
                                <a:spLocks noChangeShapeType="1"/>
                              </xdr:cNvSpPr>
                            </xdr:nvSpPr>
                            <xdr:spPr bwMode="auto">
                              <a:xfrm>
                                <a:off x="593" y="38"/>
                                <a:ext cx="39" cy="0"/>
                              </a:xfrm>
                              <a:prstGeom prst="line">
                                <a:avLst/>
                              </a:prstGeom>
                              <a:noFill/>
                              <a:ln w="9525">
                                <a:solidFill>
                                  <a:srgbClr val="FF0000"/>
                                </a:solidFill>
                                <a:round/>
                                <a:headEnd type="oval" w="med" len="med"/>
                                <a:tailEnd type="oval" w="med" len="med"/>
                              </a:ln>
                            </xdr:spPr>
                          </xdr:sp>
                        </xdr:grpSp>
                        <xdr:sp macro="" textlink="">
                          <xdr:nvSpPr>
                            <xdr:cNvPr id="7942" name="Line 43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629" y="90"/>
                              <a:ext cx="77" cy="0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FF0000"/>
                              </a:solidFill>
                              <a:round/>
                              <a:headEnd/>
                              <a:tailEnd/>
                            </a:ln>
                          </xdr:spPr>
                        </xdr:sp>
                        <xdr:sp macro="" textlink="">
                          <xdr:nvSpPr>
                            <xdr:cNvPr id="7943" name="Line 44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631" y="175"/>
                              <a:ext cx="77" cy="0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FF0000"/>
                              </a:solidFill>
                              <a:round/>
                              <a:headEnd/>
                              <a:tailEnd/>
                            </a:ln>
                          </xdr:spPr>
                        </xdr:sp>
                        <xdr:sp macro="" textlink="">
                          <xdr:nvSpPr>
                            <xdr:cNvPr id="7944" name="Line 45"/>
                            <xdr:cNvSpPr>
                              <a:spLocks noChangeShapeType="1"/>
                            </xdr:cNvSpPr>
                          </xdr:nvSpPr>
                          <xdr:spPr bwMode="auto">
                            <a:xfrm>
                              <a:off x="695" y="91"/>
                              <a:ext cx="0" cy="85"/>
                            </a:xfrm>
                            <a:prstGeom prst="line">
                              <a:avLst/>
                            </a:prstGeom>
                            <a:noFill/>
                            <a:ln w="9525">
                              <a:solidFill>
                                <a:srgbClr val="FF0000"/>
                              </a:solidFill>
                              <a:round/>
                              <a:headEnd type="triangle" w="med" len="med"/>
                              <a:tailEnd type="triangle" w="med" len="med"/>
                            </a:ln>
                          </xdr:spPr>
                        </xdr:sp>
                      </xdr:grpSp>
                      <xdr:sp macro="" textlink="">
                        <xdr:nvSpPr>
                          <xdr:cNvPr id="7939" name="Line 54"/>
                          <xdr:cNvSpPr>
                            <a:spLocks noChangeShapeType="1"/>
                          </xdr:cNvSpPr>
                        </xdr:nvSpPr>
                        <xdr:spPr bwMode="auto">
                          <a:xfrm>
                            <a:off x="500" y="176"/>
                            <a:ext cx="0" cy="94"/>
                          </a:xfrm>
                          <a:prstGeom prst="line">
                            <a:avLst/>
                          </a:prstGeom>
                          <a:noFill/>
                          <a:ln w="9525">
                            <a:solidFill>
                              <a:srgbClr val="FF0000"/>
                            </a:solidFill>
                            <a:round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7940" name="Line 55"/>
                          <xdr:cNvSpPr>
                            <a:spLocks noChangeShapeType="1"/>
                          </xdr:cNvSpPr>
                        </xdr:nvSpPr>
                        <xdr:spPr bwMode="auto">
                          <a:xfrm>
                            <a:off x="499" y="263"/>
                            <a:ext cx="136" cy="0"/>
                          </a:xfrm>
                          <a:prstGeom prst="line">
                            <a:avLst/>
                          </a:prstGeom>
                          <a:noFill/>
                          <a:ln w="9525">
                            <a:solidFill>
                              <a:srgbClr val="FF0000"/>
                            </a:solidFill>
                            <a:round/>
                            <a:headEnd type="triangle" w="med" len="med"/>
                            <a:tailEnd type="triangle" w="med" len="med"/>
                          </a:ln>
                        </xdr:spPr>
                      </xdr:sp>
                    </xdr:grpSp>
                  </xdr:grpSp>
                  <xdr:grpSp>
                    <xdr:nvGrpSpPr>
                      <xdr:cNvPr id="7932" name="Group 239"/>
                      <xdr:cNvGrpSpPr>
                        <a:grpSpLocks/>
                      </xdr:cNvGrpSpPr>
                    </xdr:nvGrpSpPr>
                    <xdr:grpSpPr bwMode="auto">
                      <a:xfrm>
                        <a:off x="523" y="431"/>
                        <a:ext cx="59" cy="54"/>
                        <a:chOff x="383" y="645"/>
                        <a:chExt cx="84" cy="67"/>
                      </a:xfrm>
                    </xdr:grpSpPr>
                    <xdr:sp macro="" textlink="">
                      <xdr:nvSpPr>
                        <xdr:cNvPr id="7933" name="Rectangle 235"/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383" y="645"/>
                          <a:ext cx="83" cy="11"/>
                        </a:xfrm>
                        <a:prstGeom prst="rect">
                          <a:avLst/>
                        </a:prstGeom>
                        <a:solidFill>
                          <a:srgbClr val="C0C0C0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7934" name="Rectangle 236"/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384" y="701"/>
                          <a:ext cx="83" cy="11"/>
                        </a:xfrm>
                        <a:prstGeom prst="rect">
                          <a:avLst/>
                        </a:prstGeom>
                        <a:solidFill>
                          <a:srgbClr val="C0C0C0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7935" name="Rectangle 237"/>
                        <xdr:cNvSpPr>
                          <a:spLocks noChangeArrowheads="1"/>
                        </xdr:cNvSpPr>
                      </xdr:nvSpPr>
                      <xdr:spPr bwMode="auto">
                        <a:xfrm>
                          <a:off x="417" y="656"/>
                          <a:ext cx="16" cy="45"/>
                        </a:xfrm>
                        <a:prstGeom prst="rect">
                          <a:avLst/>
                        </a:prstGeom>
                        <a:solidFill>
                          <a:srgbClr val="C0C0C0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</xdr:sp>
                  </xdr:grpSp>
                </xdr:grpSp>
                <xdr:sp macro="" textlink="">
                  <xdr:nvSpPr>
                    <xdr:cNvPr id="7928" name="Line 241"/>
                    <xdr:cNvSpPr>
                      <a:spLocks noChangeShapeType="1"/>
                    </xdr:cNvSpPr>
                  </xdr:nvSpPr>
                  <xdr:spPr bwMode="auto">
                    <a:xfrm>
                      <a:off x="405" y="298"/>
                      <a:ext cx="116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7929" name="Line 242"/>
                    <xdr:cNvSpPr>
                      <a:spLocks noChangeShapeType="1"/>
                    </xdr:cNvSpPr>
                  </xdr:nvSpPr>
                  <xdr:spPr bwMode="auto">
                    <a:xfrm>
                      <a:off x="405" y="435"/>
                      <a:ext cx="116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7930" name="Line 243"/>
                    <xdr:cNvSpPr>
                      <a:spLocks noChangeShapeType="1"/>
                    </xdr:cNvSpPr>
                  </xdr:nvSpPr>
                  <xdr:spPr bwMode="auto">
                    <a:xfrm>
                      <a:off x="515" y="298"/>
                      <a:ext cx="0" cy="135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FF0000"/>
                      </a:solidFill>
                      <a:round/>
                      <a:headEnd type="triangle" w="med" len="med"/>
                      <a:tailEnd type="triangle" w="med" len="med"/>
                    </a:ln>
                  </xdr:spPr>
                </xdr:sp>
              </xdr:grpSp>
              <xdr:sp macro="" textlink="">
                <xdr:nvSpPr>
                  <xdr:cNvPr id="7413" name="AutoShape 245"/>
                  <xdr:cNvSpPr>
                    <a:spLocks noChangeArrowheads="1"/>
                  </xdr:cNvSpPr>
                </xdr:nvSpPr>
                <xdr:spPr bwMode="auto">
                  <a:xfrm>
                    <a:off x="283" y="280"/>
                    <a:ext cx="51" cy="50"/>
                  </a:xfrm>
                  <a:prstGeom prst="downArrow">
                    <a:avLst>
                      <a:gd name="adj1" fmla="val 50000"/>
                      <a:gd name="adj2" fmla="val 25490"/>
                    </a:avLst>
                  </a:prstGeom>
                  <a:solidFill>
                    <a:srgbClr val="FF0000"/>
                  </a:solidFill>
                  <a:ln w="9525">
                    <a:solidFill>
                      <a:srgbClr val="FF9900"/>
                    </a:solidFill>
                    <a:miter lim="800000"/>
                    <a:headEnd/>
                    <a:tailEnd/>
                  </a:ln>
                </xdr:spPr>
                <xdr:txBody>
                  <a:bodyPr vertOverflow="clip" wrap="square" lIns="27432" tIns="22860" rIns="0" bIns="0" anchor="t" upright="1"/>
                  <a:lstStyle/>
                  <a:p>
                    <a:pPr algn="l" rtl="0">
                      <a:defRPr sz="1000"/>
                    </a:pPr>
                    <a:r>
                      <a:rPr lang="pt-BR" sz="1000" b="0" i="0" strike="noStrike">
                        <a:solidFill>
                          <a:srgbClr val="FFFFFF"/>
                        </a:solidFill>
                        <a:latin typeface="Arial"/>
                        <a:cs typeface="Arial"/>
                      </a:rPr>
                      <a:t> F</a:t>
                    </a:r>
                  </a:p>
                </xdr:txBody>
              </xdr:sp>
            </xdr:grpSp>
            <xdr:sp macro="" textlink="">
              <xdr:nvSpPr>
                <xdr:cNvPr id="7923" name="Line 247"/>
                <xdr:cNvSpPr>
                  <a:spLocks noChangeShapeType="1"/>
                </xdr:cNvSpPr>
              </xdr:nvSpPr>
              <xdr:spPr bwMode="auto">
                <a:xfrm flipH="1">
                  <a:off x="181" y="415"/>
                  <a:ext cx="53" cy="0"/>
                </a:xfrm>
                <a:prstGeom prst="line">
                  <a:avLst/>
                </a:prstGeom>
                <a:noFill/>
                <a:ln w="9525">
                  <a:solidFill>
                    <a:srgbClr val="FF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7924" name="Line 248"/>
                <xdr:cNvSpPr>
                  <a:spLocks noChangeShapeType="1"/>
                </xdr:cNvSpPr>
              </xdr:nvSpPr>
              <xdr:spPr bwMode="auto">
                <a:xfrm flipV="1">
                  <a:off x="189" y="415"/>
                  <a:ext cx="0" cy="38"/>
                </a:xfrm>
                <a:prstGeom prst="line">
                  <a:avLst/>
                </a:prstGeom>
                <a:noFill/>
                <a:ln w="9525">
                  <a:solidFill>
                    <a:srgbClr val="FF0000"/>
                  </a:solidFill>
                  <a:round/>
                  <a:headEnd/>
                  <a:tailEnd type="triangle" w="med" len="med"/>
                </a:ln>
              </xdr:spPr>
            </xdr:sp>
          </xdr:grpSp>
          <xdr:sp macro="" textlink="">
            <xdr:nvSpPr>
              <xdr:cNvPr id="7917" name="Line 254"/>
              <xdr:cNvSpPr>
                <a:spLocks noChangeShapeType="1"/>
              </xdr:cNvSpPr>
            </xdr:nvSpPr>
            <xdr:spPr bwMode="auto">
              <a:xfrm flipH="1" flipV="1">
                <a:off x="202" y="377"/>
                <a:ext cx="127" cy="115"/>
              </a:xfrm>
              <a:prstGeom prst="line">
                <a:avLst/>
              </a:prstGeom>
              <a:noFill/>
              <a:ln w="9525">
                <a:solidFill>
                  <a:srgbClr val="0000FF"/>
                </a:solidFill>
                <a:round/>
                <a:headEnd type="triangle" w="med" len="med"/>
                <a:tailEnd/>
              </a:ln>
            </xdr:spPr>
          </xdr:sp>
          <xdr:sp macro="" textlink="">
            <xdr:nvSpPr>
              <xdr:cNvPr id="7918" name="Line 255"/>
              <xdr:cNvSpPr>
                <a:spLocks noChangeShapeType="1"/>
              </xdr:cNvSpPr>
            </xdr:nvSpPr>
            <xdr:spPr bwMode="auto">
              <a:xfrm flipH="1">
                <a:off x="85" y="377"/>
                <a:ext cx="116" cy="0"/>
              </a:xfrm>
              <a:prstGeom prst="line">
                <a:avLst/>
              </a:prstGeom>
              <a:noFill/>
              <a:ln w="9525">
                <a:solidFill>
                  <a:srgbClr val="0000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919" name="AutoShape 256"/>
              <xdr:cNvSpPr>
                <a:spLocks noChangeArrowheads="1"/>
              </xdr:cNvSpPr>
            </xdr:nvSpPr>
            <xdr:spPr bwMode="auto">
              <a:xfrm flipV="1">
                <a:off x="122" y="377"/>
                <a:ext cx="35" cy="28"/>
              </a:xfrm>
              <a:prstGeom prst="rtTriangle">
                <a:avLst/>
              </a:prstGeom>
              <a:solidFill>
                <a:srgbClr val="FFFFFF"/>
              </a:solidFill>
              <a:ln w="9525">
                <a:solidFill>
                  <a:srgbClr val="0000FF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7920" name="Oval 258"/>
              <xdr:cNvSpPr>
                <a:spLocks noChangeArrowheads="1"/>
              </xdr:cNvSpPr>
            </xdr:nvSpPr>
            <xdr:spPr bwMode="auto">
              <a:xfrm>
                <a:off x="190" y="369"/>
                <a:ext cx="22" cy="22"/>
              </a:xfrm>
              <a:prstGeom prst="ellipse">
                <a:avLst/>
              </a:prstGeom>
              <a:noFill/>
              <a:ln w="9525">
                <a:solidFill>
                  <a:srgbClr val="FF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921" name="AutoShape 259"/>
              <xdr:cNvSpPr>
                <a:spLocks noChangeArrowheads="1"/>
              </xdr:cNvSpPr>
            </xdr:nvSpPr>
            <xdr:spPr bwMode="auto">
              <a:xfrm>
                <a:off x="122" y="349"/>
                <a:ext cx="35" cy="28"/>
              </a:xfrm>
              <a:prstGeom prst="rtTriangle">
                <a:avLst/>
              </a:prstGeom>
              <a:solidFill>
                <a:srgbClr val="FFFFFF"/>
              </a:solidFill>
              <a:ln w="9525">
                <a:solidFill>
                  <a:srgbClr val="0000FF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7914" name="AutoShape 261"/>
            <xdr:cNvSpPr>
              <a:spLocks noChangeArrowheads="1"/>
            </xdr:cNvSpPr>
          </xdr:nvSpPr>
          <xdr:spPr bwMode="auto">
            <a:xfrm flipH="1">
              <a:off x="366" y="475"/>
              <a:ext cx="15" cy="18"/>
            </a:xfrm>
            <a:prstGeom prst="rtTriangl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915" name="AutoShape 262"/>
            <xdr:cNvSpPr>
              <a:spLocks noChangeArrowheads="1"/>
            </xdr:cNvSpPr>
          </xdr:nvSpPr>
          <xdr:spPr bwMode="auto">
            <a:xfrm flipH="1">
              <a:off x="372" y="482"/>
              <a:ext cx="8" cy="11"/>
            </a:xfrm>
            <a:prstGeom prst="rtTriangle">
              <a:avLst/>
            </a:prstGeom>
            <a:solidFill>
              <a:srgbClr val="8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7437" name="Oval 269"/>
          <xdr:cNvSpPr>
            <a:spLocks noChangeArrowheads="1"/>
          </xdr:cNvSpPr>
        </xdr:nvSpPr>
        <xdr:spPr bwMode="auto">
          <a:xfrm>
            <a:off x="337" y="437"/>
            <a:ext cx="32" cy="32"/>
          </a:xfrm>
          <a:prstGeom prst="ellipse">
            <a:avLst/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t-BR" sz="1000" b="1" i="0" strike="noStrike">
                <a:solidFill>
                  <a:srgbClr val="FFFFFF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7438" name="Oval 270"/>
          <xdr:cNvSpPr>
            <a:spLocks noChangeArrowheads="1"/>
          </xdr:cNvSpPr>
        </xdr:nvSpPr>
        <xdr:spPr bwMode="auto">
          <a:xfrm>
            <a:off x="253" y="512"/>
            <a:ext cx="32" cy="32"/>
          </a:xfrm>
          <a:prstGeom prst="ellipse">
            <a:avLst/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t-BR" sz="1000" b="1" i="0" strike="noStrike">
                <a:solidFill>
                  <a:srgbClr val="FFFFFF"/>
                </a:solidFill>
                <a:latin typeface="Arial"/>
                <a:cs typeface="Arial"/>
              </a:rPr>
              <a:t>2</a:t>
            </a:r>
          </a:p>
        </xdr:txBody>
      </xdr:sp>
      <xdr:sp macro="" textlink="">
        <xdr:nvSpPr>
          <xdr:cNvPr id="7912" name="Line 272"/>
          <xdr:cNvSpPr>
            <a:spLocks noChangeShapeType="1"/>
          </xdr:cNvSpPr>
        </xdr:nvSpPr>
        <xdr:spPr bwMode="auto">
          <a:xfrm flipH="1" flipV="1">
            <a:off x="262" y="493"/>
            <a:ext cx="7" cy="2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</xdr:grpSp>
    <xdr:clientData/>
  </xdr:twoCellAnchor>
  <xdr:twoCellAnchor>
    <xdr:from>
      <xdr:col>10</xdr:col>
      <xdr:colOff>76200</xdr:colOff>
      <xdr:row>38</xdr:row>
      <xdr:rowOff>28575</xdr:rowOff>
    </xdr:from>
    <xdr:to>
      <xdr:col>11</xdr:col>
      <xdr:colOff>247650</xdr:colOff>
      <xdr:row>43</xdr:row>
      <xdr:rowOff>57150</xdr:rowOff>
    </xdr:to>
    <xdr:grpSp>
      <xdr:nvGrpSpPr>
        <xdr:cNvPr id="7876" name="Group 275"/>
        <xdr:cNvGrpSpPr>
          <a:grpSpLocks/>
        </xdr:cNvGrpSpPr>
      </xdr:nvGrpSpPr>
      <xdr:grpSpPr bwMode="auto">
        <a:xfrm>
          <a:off x="6172200" y="6276975"/>
          <a:ext cx="781050" cy="904875"/>
          <a:chOff x="283" y="476"/>
          <a:chExt cx="233" cy="271"/>
        </a:xfrm>
      </xdr:grpSpPr>
      <xdr:grpSp>
        <xdr:nvGrpSpPr>
          <xdr:cNvPr id="7894" name="Group 276"/>
          <xdr:cNvGrpSpPr>
            <a:grpSpLocks/>
          </xdr:cNvGrpSpPr>
        </xdr:nvGrpSpPr>
        <xdr:grpSpPr bwMode="auto">
          <a:xfrm>
            <a:off x="322" y="525"/>
            <a:ext cx="153" cy="179"/>
            <a:chOff x="80" y="120"/>
            <a:chExt cx="153" cy="179"/>
          </a:xfrm>
        </xdr:grpSpPr>
        <xdr:sp macro="" textlink="">
          <xdr:nvSpPr>
            <xdr:cNvPr id="7906" name="Rectangle 277"/>
            <xdr:cNvSpPr>
              <a:spLocks noChangeArrowheads="1"/>
            </xdr:cNvSpPr>
          </xdr:nvSpPr>
          <xdr:spPr bwMode="auto">
            <a:xfrm>
              <a:off x="131" y="120"/>
              <a:ext cx="102" cy="71"/>
            </a:xfrm>
            <a:prstGeom prst="rect">
              <a:avLst/>
            </a:prstGeom>
            <a:gradFill rotWithShape="0">
              <a:gsLst>
                <a:gs pos="0">
                  <a:srgbClr val="0000FF"/>
                </a:gs>
                <a:gs pos="100000">
                  <a:srgbClr val="000076"/>
                </a:gs>
              </a:gsLst>
              <a:path path="shape">
                <a:fillToRect l="50000" t="50000" r="50000" b="50000"/>
              </a:path>
            </a:gradFill>
            <a:ln w="38100">
              <a:solidFill>
                <a:srgbClr val="0000FF"/>
              </a:solidFill>
              <a:miter lim="800000"/>
              <a:headEnd/>
              <a:tailEnd/>
            </a:ln>
          </xdr:spPr>
        </xdr:sp>
        <xdr:sp macro="" textlink="">
          <xdr:nvSpPr>
            <xdr:cNvPr id="7907" name="Rectangle 278"/>
            <xdr:cNvSpPr>
              <a:spLocks noChangeArrowheads="1"/>
            </xdr:cNvSpPr>
          </xdr:nvSpPr>
          <xdr:spPr bwMode="auto">
            <a:xfrm>
              <a:off x="80" y="228"/>
              <a:ext cx="102" cy="71"/>
            </a:xfrm>
            <a:prstGeom prst="rect">
              <a:avLst/>
            </a:prstGeom>
            <a:gradFill rotWithShape="0">
              <a:gsLst>
                <a:gs pos="0">
                  <a:srgbClr val="FF0000"/>
                </a:gs>
                <a:gs pos="100000">
                  <a:srgbClr val="760000"/>
                </a:gs>
              </a:gsLst>
              <a:path path="shape">
                <a:fillToRect l="50000" t="50000" r="50000" b="50000"/>
              </a:path>
            </a:gradFill>
            <a:ln w="381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908" name="Rectangle 279" descr="Vertical escura"/>
            <xdr:cNvSpPr>
              <a:spLocks noChangeArrowheads="1"/>
            </xdr:cNvSpPr>
          </xdr:nvSpPr>
          <xdr:spPr bwMode="auto">
            <a:xfrm>
              <a:off x="131" y="120"/>
              <a:ext cx="51" cy="179"/>
            </a:xfrm>
            <a:prstGeom prst="rect">
              <a:avLst/>
            </a:prstGeom>
            <a:pattFill prst="dkVert">
              <a:fgClr>
                <a:srgbClr val="000000"/>
              </a:fgClr>
              <a:bgClr>
                <a:srgbClr val="FFFFFF"/>
              </a:bgClr>
            </a:pattFill>
            <a:ln w="38100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7895" name="Group 280"/>
          <xdr:cNvGrpSpPr>
            <a:grpSpLocks/>
          </xdr:cNvGrpSpPr>
        </xdr:nvGrpSpPr>
        <xdr:grpSpPr bwMode="auto">
          <a:xfrm>
            <a:off x="283" y="476"/>
            <a:ext cx="233" cy="271"/>
            <a:chOff x="283" y="476"/>
            <a:chExt cx="233" cy="271"/>
          </a:xfrm>
        </xdr:grpSpPr>
        <xdr:grpSp>
          <xdr:nvGrpSpPr>
            <xdr:cNvPr id="7896" name="Group 281"/>
            <xdr:cNvGrpSpPr>
              <a:grpSpLocks/>
            </xdr:cNvGrpSpPr>
          </xdr:nvGrpSpPr>
          <xdr:grpSpPr bwMode="auto">
            <a:xfrm>
              <a:off x="337" y="524"/>
              <a:ext cx="179" cy="74"/>
              <a:chOff x="350" y="129"/>
              <a:chExt cx="179" cy="74"/>
            </a:xfrm>
          </xdr:grpSpPr>
          <xdr:sp macro="" textlink="">
            <xdr:nvSpPr>
              <xdr:cNvPr id="7904" name="Line 282"/>
              <xdr:cNvSpPr>
                <a:spLocks noChangeShapeType="1"/>
              </xdr:cNvSpPr>
            </xdr:nvSpPr>
            <xdr:spPr bwMode="auto">
              <a:xfrm>
                <a:off x="350" y="129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905" name="Line 283"/>
              <xdr:cNvSpPr>
                <a:spLocks noChangeShapeType="1"/>
              </xdr:cNvSpPr>
            </xdr:nvSpPr>
            <xdr:spPr bwMode="auto">
              <a:xfrm>
                <a:off x="350" y="203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7897" name="Line 284"/>
            <xdr:cNvSpPr>
              <a:spLocks noChangeShapeType="1"/>
            </xdr:cNvSpPr>
          </xdr:nvSpPr>
          <xdr:spPr bwMode="auto">
            <a:xfrm rot="5400000">
              <a:off x="237" y="612"/>
              <a:ext cx="26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898" name="Line 285"/>
            <xdr:cNvSpPr>
              <a:spLocks noChangeShapeType="1"/>
            </xdr:cNvSpPr>
          </xdr:nvSpPr>
          <xdr:spPr bwMode="auto">
            <a:xfrm rot="5400000">
              <a:off x="288" y="611"/>
              <a:ext cx="26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899" name="Line 286"/>
            <xdr:cNvSpPr>
              <a:spLocks noChangeShapeType="1"/>
            </xdr:cNvSpPr>
          </xdr:nvSpPr>
          <xdr:spPr bwMode="auto">
            <a:xfrm>
              <a:off x="477" y="481"/>
              <a:ext cx="0" cy="1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900" name="Line 287"/>
            <xdr:cNvSpPr>
              <a:spLocks noChangeShapeType="1"/>
            </xdr:cNvSpPr>
          </xdr:nvSpPr>
          <xdr:spPr bwMode="auto">
            <a:xfrm>
              <a:off x="323" y="603"/>
              <a:ext cx="0" cy="1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grpSp>
          <xdr:nvGrpSpPr>
            <xdr:cNvPr id="7901" name="Group 288"/>
            <xdr:cNvGrpSpPr>
              <a:grpSpLocks/>
            </xdr:cNvGrpSpPr>
          </xdr:nvGrpSpPr>
          <xdr:grpSpPr bwMode="auto">
            <a:xfrm>
              <a:off x="283" y="631"/>
              <a:ext cx="180" cy="75"/>
              <a:chOff x="349" y="235"/>
              <a:chExt cx="180" cy="75"/>
            </a:xfrm>
          </xdr:grpSpPr>
          <xdr:sp macro="" textlink="">
            <xdr:nvSpPr>
              <xdr:cNvPr id="7902" name="Line 289"/>
              <xdr:cNvSpPr>
                <a:spLocks noChangeShapeType="1"/>
              </xdr:cNvSpPr>
            </xdr:nvSpPr>
            <xdr:spPr bwMode="auto">
              <a:xfrm>
                <a:off x="349" y="235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903" name="Line 290"/>
              <xdr:cNvSpPr>
                <a:spLocks noChangeShapeType="1"/>
              </xdr:cNvSpPr>
            </xdr:nvSpPr>
            <xdr:spPr bwMode="auto">
              <a:xfrm>
                <a:off x="350" y="310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8</xdr:col>
      <xdr:colOff>571500</xdr:colOff>
      <xdr:row>26</xdr:row>
      <xdr:rowOff>152400</xdr:rowOff>
    </xdr:from>
    <xdr:to>
      <xdr:col>10</xdr:col>
      <xdr:colOff>133350</xdr:colOff>
      <xdr:row>32</xdr:row>
      <xdr:rowOff>0</xdr:rowOff>
    </xdr:to>
    <xdr:grpSp>
      <xdr:nvGrpSpPr>
        <xdr:cNvPr id="7877" name="Group 291"/>
        <xdr:cNvGrpSpPr>
          <a:grpSpLocks/>
        </xdr:cNvGrpSpPr>
      </xdr:nvGrpSpPr>
      <xdr:grpSpPr bwMode="auto">
        <a:xfrm>
          <a:off x="5448300" y="4362450"/>
          <a:ext cx="781050" cy="904875"/>
          <a:chOff x="283" y="476"/>
          <a:chExt cx="233" cy="271"/>
        </a:xfrm>
      </xdr:grpSpPr>
      <xdr:grpSp>
        <xdr:nvGrpSpPr>
          <xdr:cNvPr id="7879" name="Group 292"/>
          <xdr:cNvGrpSpPr>
            <a:grpSpLocks/>
          </xdr:cNvGrpSpPr>
        </xdr:nvGrpSpPr>
        <xdr:grpSpPr bwMode="auto">
          <a:xfrm>
            <a:off x="322" y="525"/>
            <a:ext cx="153" cy="179"/>
            <a:chOff x="80" y="120"/>
            <a:chExt cx="153" cy="179"/>
          </a:xfrm>
        </xdr:grpSpPr>
        <xdr:sp macro="" textlink="">
          <xdr:nvSpPr>
            <xdr:cNvPr id="7891" name="Rectangle 293"/>
            <xdr:cNvSpPr>
              <a:spLocks noChangeArrowheads="1"/>
            </xdr:cNvSpPr>
          </xdr:nvSpPr>
          <xdr:spPr bwMode="auto">
            <a:xfrm>
              <a:off x="131" y="120"/>
              <a:ext cx="102" cy="71"/>
            </a:xfrm>
            <a:prstGeom prst="rect">
              <a:avLst/>
            </a:prstGeom>
            <a:gradFill rotWithShape="0">
              <a:gsLst>
                <a:gs pos="0">
                  <a:srgbClr val="0000FF"/>
                </a:gs>
                <a:gs pos="100000">
                  <a:srgbClr val="000076"/>
                </a:gs>
              </a:gsLst>
              <a:path path="shape">
                <a:fillToRect l="50000" t="50000" r="50000" b="50000"/>
              </a:path>
            </a:gradFill>
            <a:ln w="38100">
              <a:solidFill>
                <a:srgbClr val="0000FF"/>
              </a:solidFill>
              <a:miter lim="800000"/>
              <a:headEnd/>
              <a:tailEnd/>
            </a:ln>
          </xdr:spPr>
        </xdr:sp>
        <xdr:sp macro="" textlink="">
          <xdr:nvSpPr>
            <xdr:cNvPr id="7892" name="Rectangle 294"/>
            <xdr:cNvSpPr>
              <a:spLocks noChangeArrowheads="1"/>
            </xdr:cNvSpPr>
          </xdr:nvSpPr>
          <xdr:spPr bwMode="auto">
            <a:xfrm>
              <a:off x="80" y="228"/>
              <a:ext cx="102" cy="71"/>
            </a:xfrm>
            <a:prstGeom prst="rect">
              <a:avLst/>
            </a:prstGeom>
            <a:gradFill rotWithShape="0">
              <a:gsLst>
                <a:gs pos="0">
                  <a:srgbClr val="FF0000"/>
                </a:gs>
                <a:gs pos="100000">
                  <a:srgbClr val="760000"/>
                </a:gs>
              </a:gsLst>
              <a:path path="shape">
                <a:fillToRect l="50000" t="50000" r="50000" b="50000"/>
              </a:path>
            </a:gradFill>
            <a:ln w="3810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893" name="Rectangle 295" descr="Vertical escura"/>
            <xdr:cNvSpPr>
              <a:spLocks noChangeArrowheads="1"/>
            </xdr:cNvSpPr>
          </xdr:nvSpPr>
          <xdr:spPr bwMode="auto">
            <a:xfrm>
              <a:off x="131" y="120"/>
              <a:ext cx="51" cy="179"/>
            </a:xfrm>
            <a:prstGeom prst="rect">
              <a:avLst/>
            </a:prstGeom>
            <a:pattFill prst="dkVert">
              <a:fgClr>
                <a:srgbClr val="000000"/>
              </a:fgClr>
              <a:bgClr>
                <a:srgbClr val="FFFFFF"/>
              </a:bgClr>
            </a:pattFill>
            <a:ln w="38100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7880" name="Group 296"/>
          <xdr:cNvGrpSpPr>
            <a:grpSpLocks/>
          </xdr:cNvGrpSpPr>
        </xdr:nvGrpSpPr>
        <xdr:grpSpPr bwMode="auto">
          <a:xfrm>
            <a:off x="283" y="476"/>
            <a:ext cx="233" cy="271"/>
            <a:chOff x="283" y="476"/>
            <a:chExt cx="233" cy="271"/>
          </a:xfrm>
        </xdr:grpSpPr>
        <xdr:grpSp>
          <xdr:nvGrpSpPr>
            <xdr:cNvPr id="7881" name="Group 297"/>
            <xdr:cNvGrpSpPr>
              <a:grpSpLocks/>
            </xdr:cNvGrpSpPr>
          </xdr:nvGrpSpPr>
          <xdr:grpSpPr bwMode="auto">
            <a:xfrm>
              <a:off x="337" y="524"/>
              <a:ext cx="179" cy="74"/>
              <a:chOff x="350" y="129"/>
              <a:chExt cx="179" cy="74"/>
            </a:xfrm>
          </xdr:grpSpPr>
          <xdr:sp macro="" textlink="">
            <xdr:nvSpPr>
              <xdr:cNvPr id="7889" name="Line 298"/>
              <xdr:cNvSpPr>
                <a:spLocks noChangeShapeType="1"/>
              </xdr:cNvSpPr>
            </xdr:nvSpPr>
            <xdr:spPr bwMode="auto">
              <a:xfrm>
                <a:off x="350" y="129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890" name="Line 299"/>
              <xdr:cNvSpPr>
                <a:spLocks noChangeShapeType="1"/>
              </xdr:cNvSpPr>
            </xdr:nvSpPr>
            <xdr:spPr bwMode="auto">
              <a:xfrm>
                <a:off x="350" y="203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7882" name="Line 300"/>
            <xdr:cNvSpPr>
              <a:spLocks noChangeShapeType="1"/>
            </xdr:cNvSpPr>
          </xdr:nvSpPr>
          <xdr:spPr bwMode="auto">
            <a:xfrm rot="5400000">
              <a:off x="237" y="612"/>
              <a:ext cx="26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883" name="Line 301"/>
            <xdr:cNvSpPr>
              <a:spLocks noChangeShapeType="1"/>
            </xdr:cNvSpPr>
          </xdr:nvSpPr>
          <xdr:spPr bwMode="auto">
            <a:xfrm rot="5400000">
              <a:off x="288" y="611"/>
              <a:ext cx="26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884" name="Line 302"/>
            <xdr:cNvSpPr>
              <a:spLocks noChangeShapeType="1"/>
            </xdr:cNvSpPr>
          </xdr:nvSpPr>
          <xdr:spPr bwMode="auto">
            <a:xfrm>
              <a:off x="477" y="481"/>
              <a:ext cx="0" cy="1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7885" name="Line 303"/>
            <xdr:cNvSpPr>
              <a:spLocks noChangeShapeType="1"/>
            </xdr:cNvSpPr>
          </xdr:nvSpPr>
          <xdr:spPr bwMode="auto">
            <a:xfrm>
              <a:off x="323" y="603"/>
              <a:ext cx="0" cy="14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grpSp>
          <xdr:nvGrpSpPr>
            <xdr:cNvPr id="7886" name="Group 304"/>
            <xdr:cNvGrpSpPr>
              <a:grpSpLocks/>
            </xdr:cNvGrpSpPr>
          </xdr:nvGrpSpPr>
          <xdr:grpSpPr bwMode="auto">
            <a:xfrm>
              <a:off x="283" y="631"/>
              <a:ext cx="180" cy="75"/>
              <a:chOff x="349" y="235"/>
              <a:chExt cx="180" cy="75"/>
            </a:xfrm>
          </xdr:grpSpPr>
          <xdr:sp macro="" textlink="">
            <xdr:nvSpPr>
              <xdr:cNvPr id="7887" name="Line 305"/>
              <xdr:cNvSpPr>
                <a:spLocks noChangeShapeType="1"/>
              </xdr:cNvSpPr>
            </xdr:nvSpPr>
            <xdr:spPr bwMode="auto">
              <a:xfrm>
                <a:off x="349" y="235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888" name="Line 306"/>
              <xdr:cNvSpPr>
                <a:spLocks noChangeShapeType="1"/>
              </xdr:cNvSpPr>
            </xdr:nvSpPr>
            <xdr:spPr bwMode="auto">
              <a:xfrm>
                <a:off x="350" y="310"/>
                <a:ext cx="17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10</xdr:col>
      <xdr:colOff>342900</xdr:colOff>
      <xdr:row>4</xdr:row>
      <xdr:rowOff>114300</xdr:rowOff>
    </xdr:from>
    <xdr:to>
      <xdr:col>11</xdr:col>
      <xdr:colOff>209550</xdr:colOff>
      <xdr:row>7</xdr:row>
      <xdr:rowOff>104775</xdr:rowOff>
    </xdr:to>
    <xdr:sp macro="" textlink="">
      <xdr:nvSpPr>
        <xdr:cNvPr id="7878" name="Oval 308" descr="TQ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438900" y="762000"/>
          <a:ext cx="476250" cy="476250"/>
        </a:xfrm>
        <a:prstGeom prst="ellipse">
          <a:avLst/>
        </a:prstGeom>
        <a:blipFill dpi="0" rotWithShape="1">
          <a:blip xmlns:r="http://schemas.openxmlformats.org/officeDocument/2006/relationships" r:embed="rId2" cstate="print"/>
          <a:srcRect/>
          <a:stretch>
            <a:fillRect/>
          </a:stretch>
        </a:blipFill>
        <a:ln w="571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19050</xdr:rowOff>
    </xdr:from>
    <xdr:to>
      <xdr:col>8</xdr:col>
      <xdr:colOff>28575</xdr:colOff>
      <xdr:row>5</xdr:row>
      <xdr:rowOff>114300</xdr:rowOff>
    </xdr:to>
    <xdr:grpSp>
      <xdr:nvGrpSpPr>
        <xdr:cNvPr id="8551" name="Group 13"/>
        <xdr:cNvGrpSpPr>
          <a:grpSpLocks/>
        </xdr:cNvGrpSpPr>
      </xdr:nvGrpSpPr>
      <xdr:grpSpPr bwMode="auto">
        <a:xfrm>
          <a:off x="923925" y="19050"/>
          <a:ext cx="4133850" cy="904875"/>
          <a:chOff x="523" y="904"/>
          <a:chExt cx="418" cy="95"/>
        </a:xfrm>
      </xdr:grpSpPr>
      <xdr:sp macro="" textlink="">
        <xdr:nvSpPr>
          <xdr:cNvPr id="8206" name="Rectangle 14"/>
          <xdr:cNvSpPr>
            <a:spLocks noChangeArrowheads="1"/>
          </xdr:cNvSpPr>
        </xdr:nvSpPr>
        <xdr:spPr bwMode="auto">
          <a:xfrm>
            <a:off x="585" y="956"/>
            <a:ext cx="356" cy="27"/>
          </a:xfrm>
          <a:prstGeom prst="rect">
            <a:avLst/>
          </a:prstGeom>
          <a:solidFill>
            <a:srgbClr val="00FFFF"/>
          </a:solidFill>
          <a:ln w="9525">
            <a:solidFill>
              <a:srgbClr val="00FFFF"/>
            </a:solidFill>
            <a:miter lim="800000"/>
            <a:headEnd/>
            <a:tailEnd/>
          </a:ln>
        </xdr:spPr>
        <xdr:txBody>
          <a:bodyPr vertOverflow="clip" wrap="square" lIns="45720" tIns="36576" rIns="0" bIns="0" anchor="t" upright="1"/>
          <a:lstStyle/>
          <a:p>
            <a:pPr algn="l" rtl="0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PENTEADO NETO</a:t>
            </a:r>
          </a:p>
        </xdr:txBody>
      </xdr:sp>
      <xdr:grpSp>
        <xdr:nvGrpSpPr>
          <xdr:cNvPr id="8614" name="Group 15"/>
          <xdr:cNvGrpSpPr>
            <a:grpSpLocks/>
          </xdr:cNvGrpSpPr>
        </xdr:nvGrpSpPr>
        <xdr:grpSpPr bwMode="auto">
          <a:xfrm>
            <a:off x="523" y="904"/>
            <a:ext cx="82" cy="95"/>
            <a:chOff x="283" y="476"/>
            <a:chExt cx="233" cy="271"/>
          </a:xfrm>
        </xdr:grpSpPr>
        <xdr:grpSp>
          <xdr:nvGrpSpPr>
            <xdr:cNvPr id="8615" name="Group 16"/>
            <xdr:cNvGrpSpPr>
              <a:grpSpLocks/>
            </xdr:cNvGrpSpPr>
          </xdr:nvGrpSpPr>
          <xdr:grpSpPr bwMode="auto">
            <a:xfrm>
              <a:off x="322" y="525"/>
              <a:ext cx="153" cy="179"/>
              <a:chOff x="80" y="120"/>
              <a:chExt cx="153" cy="179"/>
            </a:xfrm>
          </xdr:grpSpPr>
          <xdr:sp macro="" textlink="">
            <xdr:nvSpPr>
              <xdr:cNvPr id="8627" name="Rectangle 17"/>
              <xdr:cNvSpPr>
                <a:spLocks noChangeArrowheads="1"/>
              </xdr:cNvSpPr>
            </xdr:nvSpPr>
            <xdr:spPr bwMode="auto">
              <a:xfrm>
                <a:off x="131" y="120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FF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8628" name="Rectangle 18"/>
              <xdr:cNvSpPr>
                <a:spLocks noChangeArrowheads="1"/>
              </xdr:cNvSpPr>
            </xdr:nvSpPr>
            <xdr:spPr bwMode="auto">
              <a:xfrm>
                <a:off x="80" y="228"/>
                <a:ext cx="102" cy="71"/>
              </a:xfrm>
              <a:prstGeom prst="rect">
                <a:avLst/>
              </a:prstGeom>
              <a:gradFill rotWithShape="0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path path="shape">
                  <a:fillToRect l="50000" t="50000" r="50000" b="50000"/>
                </a:path>
              </a:grad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8629" name="Rectangle 19" descr="Vertical escura"/>
              <xdr:cNvSpPr>
                <a:spLocks noChangeArrowheads="1"/>
              </xdr:cNvSpPr>
            </xdr:nvSpPr>
            <xdr:spPr bwMode="auto">
              <a:xfrm>
                <a:off x="131" y="120"/>
                <a:ext cx="51" cy="179"/>
              </a:xfrm>
              <a:prstGeom prst="rect">
                <a:avLst/>
              </a:prstGeom>
              <a:pattFill prst="dkVert">
                <a:fgClr>
                  <a:srgbClr val="000000"/>
                </a:fgClr>
                <a:bgClr>
                  <a:srgbClr val="FFFFFF"/>
                </a:bgClr>
              </a:pattFill>
              <a:ln w="381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8616" name="Group 20"/>
            <xdr:cNvGrpSpPr>
              <a:grpSpLocks/>
            </xdr:cNvGrpSpPr>
          </xdr:nvGrpSpPr>
          <xdr:grpSpPr bwMode="auto">
            <a:xfrm>
              <a:off x="283" y="476"/>
              <a:ext cx="233" cy="271"/>
              <a:chOff x="283" y="476"/>
              <a:chExt cx="233" cy="271"/>
            </a:xfrm>
          </xdr:grpSpPr>
          <xdr:grpSp>
            <xdr:nvGrpSpPr>
              <xdr:cNvPr id="8617" name="Group 21"/>
              <xdr:cNvGrpSpPr>
                <a:grpSpLocks/>
              </xdr:cNvGrpSpPr>
            </xdr:nvGrpSpPr>
            <xdr:grpSpPr bwMode="auto">
              <a:xfrm>
                <a:off x="337" y="524"/>
                <a:ext cx="179" cy="74"/>
                <a:chOff x="350" y="129"/>
                <a:chExt cx="179" cy="74"/>
              </a:xfrm>
            </xdr:grpSpPr>
            <xdr:sp macro="" textlink="">
              <xdr:nvSpPr>
                <xdr:cNvPr id="8625" name="Line 22"/>
                <xdr:cNvSpPr>
                  <a:spLocks noChangeShapeType="1"/>
                </xdr:cNvSpPr>
              </xdr:nvSpPr>
              <xdr:spPr bwMode="auto">
                <a:xfrm>
                  <a:off x="350" y="129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8626" name="Line 23"/>
                <xdr:cNvSpPr>
                  <a:spLocks noChangeShapeType="1"/>
                </xdr:cNvSpPr>
              </xdr:nvSpPr>
              <xdr:spPr bwMode="auto">
                <a:xfrm>
                  <a:off x="350" y="203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8618" name="Line 24"/>
              <xdr:cNvSpPr>
                <a:spLocks noChangeShapeType="1"/>
              </xdr:cNvSpPr>
            </xdr:nvSpPr>
            <xdr:spPr bwMode="auto">
              <a:xfrm rot="5400000">
                <a:off x="237" y="612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619" name="Line 25"/>
              <xdr:cNvSpPr>
                <a:spLocks noChangeShapeType="1"/>
              </xdr:cNvSpPr>
            </xdr:nvSpPr>
            <xdr:spPr bwMode="auto">
              <a:xfrm rot="5400000">
                <a:off x="288" y="611"/>
                <a:ext cx="269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620" name="Line 26"/>
              <xdr:cNvSpPr>
                <a:spLocks noChangeShapeType="1"/>
              </xdr:cNvSpPr>
            </xdr:nvSpPr>
            <xdr:spPr bwMode="auto">
              <a:xfrm>
                <a:off x="477" y="481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621" name="Line 27"/>
              <xdr:cNvSpPr>
                <a:spLocks noChangeShapeType="1"/>
              </xdr:cNvSpPr>
            </xdr:nvSpPr>
            <xdr:spPr bwMode="auto">
              <a:xfrm>
                <a:off x="323" y="603"/>
                <a:ext cx="0" cy="14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grpSp>
            <xdr:nvGrpSpPr>
              <xdr:cNvPr id="8622" name="Group 28"/>
              <xdr:cNvGrpSpPr>
                <a:grpSpLocks/>
              </xdr:cNvGrpSpPr>
            </xdr:nvGrpSpPr>
            <xdr:grpSpPr bwMode="auto">
              <a:xfrm>
                <a:off x="283" y="631"/>
                <a:ext cx="180" cy="75"/>
                <a:chOff x="349" y="235"/>
                <a:chExt cx="180" cy="75"/>
              </a:xfrm>
            </xdr:grpSpPr>
            <xdr:sp macro="" textlink="">
              <xdr:nvSpPr>
                <xdr:cNvPr id="8623" name="Line 29"/>
                <xdr:cNvSpPr>
                  <a:spLocks noChangeShapeType="1"/>
                </xdr:cNvSpPr>
              </xdr:nvSpPr>
              <xdr:spPr bwMode="auto">
                <a:xfrm>
                  <a:off x="349" y="235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8624" name="Line 30"/>
                <xdr:cNvSpPr>
                  <a:spLocks noChangeShapeType="1"/>
                </xdr:cNvSpPr>
              </xdr:nvSpPr>
              <xdr:spPr bwMode="auto">
                <a:xfrm>
                  <a:off x="350" y="310"/>
                  <a:ext cx="179" cy="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</xdr:grpSp>
    </xdr:grpSp>
    <xdr:clientData/>
  </xdr:twoCellAnchor>
  <xdr:twoCellAnchor>
    <xdr:from>
      <xdr:col>2</xdr:col>
      <xdr:colOff>28575</xdr:colOff>
      <xdr:row>27</xdr:row>
      <xdr:rowOff>142875</xdr:rowOff>
    </xdr:from>
    <xdr:to>
      <xdr:col>4</xdr:col>
      <xdr:colOff>0</xdr:colOff>
      <xdr:row>27</xdr:row>
      <xdr:rowOff>142875</xdr:rowOff>
    </xdr:to>
    <xdr:sp macro="" textlink="">
      <xdr:nvSpPr>
        <xdr:cNvPr id="8552" name="Line 63"/>
        <xdr:cNvSpPr>
          <a:spLocks noChangeShapeType="1"/>
        </xdr:cNvSpPr>
      </xdr:nvSpPr>
      <xdr:spPr bwMode="auto">
        <a:xfrm flipH="1">
          <a:off x="1400175" y="4514850"/>
          <a:ext cx="119062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17</xdr:row>
      <xdr:rowOff>0</xdr:rowOff>
    </xdr:from>
    <xdr:to>
      <xdr:col>4</xdr:col>
      <xdr:colOff>9525</xdr:colOff>
      <xdr:row>17</xdr:row>
      <xdr:rowOff>0</xdr:rowOff>
    </xdr:to>
    <xdr:sp macro="" textlink="">
      <xdr:nvSpPr>
        <xdr:cNvPr id="8553" name="Line 65"/>
        <xdr:cNvSpPr>
          <a:spLocks noChangeShapeType="1"/>
        </xdr:cNvSpPr>
      </xdr:nvSpPr>
      <xdr:spPr bwMode="auto">
        <a:xfrm flipH="1">
          <a:off x="1409700" y="2752725"/>
          <a:ext cx="119062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17</xdr:row>
      <xdr:rowOff>0</xdr:rowOff>
    </xdr:from>
    <xdr:to>
      <xdr:col>2</xdr:col>
      <xdr:colOff>190500</xdr:colOff>
      <xdr:row>27</xdr:row>
      <xdr:rowOff>142875</xdr:rowOff>
    </xdr:to>
    <xdr:sp macro="" textlink="">
      <xdr:nvSpPr>
        <xdr:cNvPr id="8554" name="Line 66"/>
        <xdr:cNvSpPr>
          <a:spLocks noChangeShapeType="1"/>
        </xdr:cNvSpPr>
      </xdr:nvSpPr>
      <xdr:spPr bwMode="auto">
        <a:xfrm>
          <a:off x="1562100" y="2752725"/>
          <a:ext cx="0" cy="1762125"/>
        </a:xfrm>
        <a:prstGeom prst="line">
          <a:avLst/>
        </a:prstGeom>
        <a:noFill/>
        <a:ln w="9525">
          <a:solidFill>
            <a:srgbClr val="FF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247650</xdr:colOff>
      <xdr:row>24</xdr:row>
      <xdr:rowOff>57150</xdr:rowOff>
    </xdr:from>
    <xdr:to>
      <xdr:col>3</xdr:col>
      <xdr:colOff>504825</xdr:colOff>
      <xdr:row>26</xdr:row>
      <xdr:rowOff>38100</xdr:rowOff>
    </xdr:to>
    <xdr:grpSp>
      <xdr:nvGrpSpPr>
        <xdr:cNvPr id="8555" name="Group 70"/>
        <xdr:cNvGrpSpPr>
          <a:grpSpLocks/>
        </xdr:cNvGrpSpPr>
      </xdr:nvGrpSpPr>
      <xdr:grpSpPr bwMode="auto">
        <a:xfrm>
          <a:off x="2228850" y="3943350"/>
          <a:ext cx="257175" cy="304800"/>
          <a:chOff x="54" y="498"/>
          <a:chExt cx="27" cy="32"/>
        </a:xfrm>
      </xdr:grpSpPr>
      <xdr:sp macro="" textlink="">
        <xdr:nvSpPr>
          <xdr:cNvPr id="8610" name="Rectangle 67"/>
          <xdr:cNvSpPr>
            <a:spLocks noChangeArrowheads="1"/>
          </xdr:cNvSpPr>
        </xdr:nvSpPr>
        <xdr:spPr bwMode="auto">
          <a:xfrm>
            <a:off x="54" y="498"/>
            <a:ext cx="27" cy="7"/>
          </a:xfrm>
          <a:prstGeom prst="rect">
            <a:avLst/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611" name="Rectangle 68"/>
          <xdr:cNvSpPr>
            <a:spLocks noChangeArrowheads="1"/>
          </xdr:cNvSpPr>
        </xdr:nvSpPr>
        <xdr:spPr bwMode="auto">
          <a:xfrm>
            <a:off x="54" y="523"/>
            <a:ext cx="27" cy="7"/>
          </a:xfrm>
          <a:prstGeom prst="rect">
            <a:avLst/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612" name="Rectangle 69"/>
          <xdr:cNvSpPr>
            <a:spLocks noChangeArrowheads="1"/>
          </xdr:cNvSpPr>
        </xdr:nvSpPr>
        <xdr:spPr bwMode="auto">
          <a:xfrm>
            <a:off x="65" y="505"/>
            <a:ext cx="6" cy="18"/>
          </a:xfrm>
          <a:prstGeom prst="rect">
            <a:avLst/>
          </a:prstGeom>
          <a:solidFill>
            <a:srgbClr val="FF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485775</xdr:colOff>
      <xdr:row>28</xdr:row>
      <xdr:rowOff>142875</xdr:rowOff>
    </xdr:from>
    <xdr:to>
      <xdr:col>3</xdr:col>
      <xdr:colOff>276225</xdr:colOff>
      <xdr:row>34</xdr:row>
      <xdr:rowOff>38100</xdr:rowOff>
    </xdr:to>
    <xdr:sp macro="" textlink="">
      <xdr:nvSpPr>
        <xdr:cNvPr id="8556" name="AutoShape 100"/>
        <xdr:cNvSpPr>
          <a:spLocks noChangeArrowheads="1"/>
        </xdr:cNvSpPr>
      </xdr:nvSpPr>
      <xdr:spPr bwMode="auto">
        <a:xfrm>
          <a:off x="485775" y="4676775"/>
          <a:ext cx="1771650" cy="866775"/>
        </a:xfrm>
        <a:prstGeom prst="roundRect">
          <a:avLst>
            <a:gd name="adj" fmla="val 16667"/>
          </a:avLst>
        </a:prstGeom>
        <a:noFill/>
        <a:ln w="127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16</xdr:row>
      <xdr:rowOff>95250</xdr:rowOff>
    </xdr:from>
    <xdr:to>
      <xdr:col>8</xdr:col>
      <xdr:colOff>66675</xdr:colOff>
      <xdr:row>36</xdr:row>
      <xdr:rowOff>19050</xdr:rowOff>
    </xdr:to>
    <xdr:grpSp>
      <xdr:nvGrpSpPr>
        <xdr:cNvPr id="8557" name="Group 107"/>
        <xdr:cNvGrpSpPr>
          <a:grpSpLocks/>
        </xdr:cNvGrpSpPr>
      </xdr:nvGrpSpPr>
      <xdr:grpSpPr bwMode="auto">
        <a:xfrm>
          <a:off x="2085975" y="2686050"/>
          <a:ext cx="3009900" cy="3162300"/>
          <a:chOff x="219" y="282"/>
          <a:chExt cx="316" cy="332"/>
        </a:xfrm>
      </xdr:grpSpPr>
      <xdr:grpSp>
        <xdr:nvGrpSpPr>
          <xdr:cNvPr id="8559" name="Group 105"/>
          <xdr:cNvGrpSpPr>
            <a:grpSpLocks/>
          </xdr:cNvGrpSpPr>
        </xdr:nvGrpSpPr>
        <xdr:grpSpPr bwMode="auto">
          <a:xfrm>
            <a:off x="219" y="282"/>
            <a:ext cx="316" cy="332"/>
            <a:chOff x="219" y="282"/>
            <a:chExt cx="316" cy="332"/>
          </a:xfrm>
        </xdr:grpSpPr>
        <xdr:sp macro="" textlink="">
          <xdr:nvSpPr>
            <xdr:cNvPr id="8561" name="Rectangle 104"/>
            <xdr:cNvSpPr>
              <a:spLocks noChangeArrowheads="1"/>
            </xdr:cNvSpPr>
          </xdr:nvSpPr>
          <xdr:spPr bwMode="auto">
            <a:xfrm>
              <a:off x="281" y="493"/>
              <a:ext cx="192" cy="17"/>
            </a:xfrm>
            <a:prstGeom prst="rect">
              <a:avLst/>
            </a:prstGeom>
            <a:solidFill>
              <a:srgbClr val="FF99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8562" name="Group 97"/>
            <xdr:cNvGrpSpPr>
              <a:grpSpLocks/>
            </xdr:cNvGrpSpPr>
          </xdr:nvGrpSpPr>
          <xdr:grpSpPr bwMode="auto">
            <a:xfrm>
              <a:off x="219" y="282"/>
              <a:ext cx="316" cy="332"/>
              <a:chOff x="203" y="282"/>
              <a:chExt cx="316" cy="332"/>
            </a:xfrm>
          </xdr:grpSpPr>
          <xdr:grpSp>
            <xdr:nvGrpSpPr>
              <xdr:cNvPr id="8564" name="Group 78"/>
              <xdr:cNvGrpSpPr>
                <a:grpSpLocks/>
              </xdr:cNvGrpSpPr>
            </xdr:nvGrpSpPr>
            <xdr:grpSpPr bwMode="auto">
              <a:xfrm>
                <a:off x="203" y="282"/>
                <a:ext cx="316" cy="332"/>
                <a:chOff x="203" y="282"/>
                <a:chExt cx="316" cy="332"/>
              </a:xfrm>
            </xdr:grpSpPr>
            <xdr:grpSp>
              <xdr:nvGrpSpPr>
                <xdr:cNvPr id="8581" name="Group 62"/>
                <xdr:cNvGrpSpPr>
                  <a:grpSpLocks/>
                </xdr:cNvGrpSpPr>
              </xdr:nvGrpSpPr>
              <xdr:grpSpPr bwMode="auto">
                <a:xfrm>
                  <a:off x="203" y="282"/>
                  <a:ext cx="316" cy="294"/>
                  <a:chOff x="131" y="308"/>
                  <a:chExt cx="316" cy="294"/>
                </a:xfrm>
              </xdr:grpSpPr>
              <xdr:grpSp>
                <xdr:nvGrpSpPr>
                  <xdr:cNvPr id="8589" name="Group 52"/>
                  <xdr:cNvGrpSpPr>
                    <a:grpSpLocks/>
                  </xdr:cNvGrpSpPr>
                </xdr:nvGrpSpPr>
                <xdr:grpSpPr bwMode="auto">
                  <a:xfrm>
                    <a:off x="177" y="308"/>
                    <a:ext cx="224" cy="294"/>
                    <a:chOff x="177" y="300"/>
                    <a:chExt cx="224" cy="294"/>
                  </a:xfrm>
                </xdr:grpSpPr>
                <xdr:sp macro="" textlink="">
                  <xdr:nvSpPr>
                    <xdr:cNvPr id="8598" name="Rectangle 51"/>
                    <xdr:cNvSpPr>
                      <a:spLocks noChangeArrowheads="1"/>
                    </xdr:cNvSpPr>
                  </xdr:nvSpPr>
                  <xdr:spPr bwMode="auto">
                    <a:xfrm>
                      <a:off x="177" y="300"/>
                      <a:ext cx="224" cy="42"/>
                    </a:xfrm>
                    <a:prstGeom prst="rect">
                      <a:avLst/>
                    </a:prstGeom>
                    <a:solidFill>
                      <a:srgbClr val="FF9900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grpSp>
                  <xdr:nvGrpSpPr>
                    <xdr:cNvPr id="8599" name="Group 12"/>
                    <xdr:cNvGrpSpPr>
                      <a:grpSpLocks/>
                    </xdr:cNvGrpSpPr>
                  </xdr:nvGrpSpPr>
                  <xdr:grpSpPr bwMode="auto">
                    <a:xfrm>
                      <a:off x="182" y="307"/>
                      <a:ext cx="213" cy="287"/>
                      <a:chOff x="156" y="54"/>
                      <a:chExt cx="213" cy="287"/>
                    </a:xfrm>
                  </xdr:grpSpPr>
                  <xdr:grpSp>
                    <xdr:nvGrpSpPr>
                      <xdr:cNvPr id="8600" name="Group 9"/>
                      <xdr:cNvGrpSpPr>
                        <a:grpSpLocks/>
                      </xdr:cNvGrpSpPr>
                    </xdr:nvGrpSpPr>
                    <xdr:grpSpPr bwMode="auto">
                      <a:xfrm>
                        <a:off x="156" y="54"/>
                        <a:ext cx="213" cy="287"/>
                        <a:chOff x="156" y="54"/>
                        <a:chExt cx="213" cy="287"/>
                      </a:xfrm>
                    </xdr:grpSpPr>
                    <xdr:grpSp>
                      <xdr:nvGrpSpPr>
                        <xdr:cNvPr id="8603" name="Group 5"/>
                        <xdr:cNvGrpSpPr>
                          <a:grpSpLocks/>
                        </xdr:cNvGrpSpPr>
                      </xdr:nvGrpSpPr>
                      <xdr:grpSpPr bwMode="auto">
                        <a:xfrm>
                          <a:off x="156" y="54"/>
                          <a:ext cx="213" cy="203"/>
                          <a:chOff x="180" y="87"/>
                          <a:chExt cx="213" cy="203"/>
                        </a:xfrm>
                      </xdr:grpSpPr>
                      <xdr:sp macro="" textlink="">
                        <xdr:nvSpPr>
                          <xdr:cNvPr id="8607" name="Rectangle 1"/>
                          <xdr:cNvSpPr>
                            <a:spLocks noChangeArrowheads="1"/>
                          </xdr:cNvSpPr>
                        </xdr:nvSpPr>
                        <xdr:spPr bwMode="auto">
                          <a:xfrm>
                            <a:off x="180" y="87"/>
                            <a:ext cx="213" cy="202"/>
                          </a:xfrm>
                          <a:prstGeom prst="rect">
                            <a:avLst/>
                          </a:prstGeom>
                          <a:solidFill>
                            <a:srgbClr val="000080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8608" name="Rectangle 2"/>
                          <xdr:cNvSpPr>
                            <a:spLocks noChangeArrowheads="1"/>
                          </xdr:cNvSpPr>
                        </xdr:nvSpPr>
                        <xdr:spPr bwMode="auto">
                          <a:xfrm>
                            <a:off x="191" y="87"/>
                            <a:ext cx="190" cy="192"/>
                          </a:xfrm>
                          <a:prstGeom prst="rect">
                            <a:avLst/>
                          </a:prstGeom>
                          <a:gradFill rotWithShape="0">
                            <a:gsLst>
                              <a:gs pos="0">
                                <a:srgbClr val="00FFFF"/>
                              </a:gs>
                              <a:gs pos="50000">
                                <a:srgbClr val="0000FF"/>
                              </a:gs>
                              <a:gs pos="100000">
                                <a:srgbClr val="00FFFF"/>
                              </a:gs>
                            </a:gsLst>
                            <a:lin ang="0" scaled="1"/>
                          </a:gra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</xdr:sp>
                      <xdr:sp macro="" textlink="">
                        <xdr:nvSpPr>
                          <xdr:cNvPr id="8609" name="Rectangle 4" descr="Diagonal para cima larga"/>
                          <xdr:cNvSpPr>
                            <a:spLocks noChangeArrowheads="1"/>
                          </xdr:cNvSpPr>
                        </xdr:nvSpPr>
                        <xdr:spPr bwMode="auto">
                          <a:xfrm>
                            <a:off x="191" y="272"/>
                            <a:ext cx="191" cy="18"/>
                          </a:xfrm>
                          <a:prstGeom prst="rect">
                            <a:avLst/>
                          </a:prstGeom>
                          <a:pattFill prst="wdUpDiag">
                            <a:fgClr>
                              <a:srgbClr val="3366FF"/>
                            </a:fgClr>
                            <a:bgClr>
                              <a:srgbClr val="FFFFFF"/>
                            </a:bgClr>
                          </a:patt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</xdr:sp>
                    </xdr:grpSp>
                    <xdr:sp macro="" textlink="">
                      <xdr:nvSpPr>
                        <xdr:cNvPr id="8604" name="Line 6"/>
                        <xdr:cNvSpPr>
                          <a:spLocks noChangeShapeType="1"/>
                        </xdr:cNvSpPr>
                      </xdr:nvSpPr>
                      <xdr:spPr bwMode="auto">
                        <a:xfrm>
                          <a:off x="167" y="256"/>
                          <a:ext cx="0" cy="84"/>
                        </a:xfrm>
                        <a:prstGeom prst="line">
                          <a:avLst/>
                        </a:prstGeom>
                        <a:noFill/>
                        <a:ln w="9525">
                          <a:solidFill>
                            <a:srgbClr val="FF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8605" name="Line 7"/>
                        <xdr:cNvSpPr>
                          <a:spLocks noChangeShapeType="1"/>
                        </xdr:cNvSpPr>
                      </xdr:nvSpPr>
                      <xdr:spPr bwMode="auto">
                        <a:xfrm>
                          <a:off x="360" y="253"/>
                          <a:ext cx="0" cy="88"/>
                        </a:xfrm>
                        <a:prstGeom prst="line">
                          <a:avLst/>
                        </a:prstGeom>
                        <a:noFill/>
                        <a:ln w="9525">
                          <a:solidFill>
                            <a:srgbClr val="FF0000"/>
                          </a:solidFill>
                          <a:round/>
                          <a:headEnd/>
                          <a:tailEnd/>
                        </a:ln>
                      </xdr:spPr>
                    </xdr:sp>
                    <xdr:sp macro="" textlink="">
                      <xdr:nvSpPr>
                        <xdr:cNvPr id="8606" name="Line 8"/>
                        <xdr:cNvSpPr>
                          <a:spLocks noChangeShapeType="1"/>
                        </xdr:cNvSpPr>
                      </xdr:nvSpPr>
                      <xdr:spPr bwMode="auto">
                        <a:xfrm>
                          <a:off x="166" y="329"/>
                          <a:ext cx="196" cy="0"/>
                        </a:xfrm>
                        <a:prstGeom prst="line">
                          <a:avLst/>
                        </a:prstGeom>
                        <a:noFill/>
                        <a:ln w="9525">
                          <a:solidFill>
                            <a:srgbClr val="FF0000"/>
                          </a:solidFill>
                          <a:round/>
                          <a:headEnd type="triangle" w="med" len="med"/>
                          <a:tailEnd type="triangle" w="med" len="med"/>
                        </a:ln>
                      </xdr:spPr>
                    </xdr:sp>
                  </xdr:grpSp>
                  <xdr:sp macro="" textlink="">
                    <xdr:nvSpPr>
                      <xdr:cNvPr id="8601" name="Line 10"/>
                      <xdr:cNvSpPr>
                        <a:spLocks noChangeShapeType="1"/>
                      </xdr:cNvSpPr>
                    </xdr:nvSpPr>
                    <xdr:spPr bwMode="auto">
                      <a:xfrm flipV="1">
                        <a:off x="296" y="189"/>
                        <a:ext cx="0" cy="53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FF0000"/>
                        </a:solidFill>
                        <a:round/>
                        <a:headEnd type="triangle" w="med" len="med"/>
                        <a:tailEnd/>
                      </a:ln>
                    </xdr:spPr>
                  </xdr:sp>
                  <xdr:sp macro="" textlink="">
                    <xdr:nvSpPr>
                      <xdr:cNvPr id="8602" name="Line 11"/>
                      <xdr:cNvSpPr>
                        <a:spLocks noChangeShapeType="1"/>
                      </xdr:cNvSpPr>
                    </xdr:nvSpPr>
                    <xdr:spPr bwMode="auto">
                      <a:xfrm>
                        <a:off x="297" y="258"/>
                        <a:ext cx="0" cy="42"/>
                      </a:xfrm>
                      <a:prstGeom prst="line">
                        <a:avLst/>
                      </a:prstGeom>
                      <a:noFill/>
                      <a:ln w="9525">
                        <a:solidFill>
                          <a:srgbClr val="FF0000"/>
                        </a:solidFill>
                        <a:round/>
                        <a:headEnd type="triangle" w="med" len="med"/>
                        <a:tailEnd/>
                      </a:ln>
                    </xdr:spPr>
                  </xdr:sp>
                </xdr:grpSp>
              </xdr:grpSp>
              <xdr:grpSp>
                <xdr:nvGrpSpPr>
                  <xdr:cNvPr id="8590" name="Group 57"/>
                  <xdr:cNvGrpSpPr>
                    <a:grpSpLocks/>
                  </xdr:cNvGrpSpPr>
                </xdr:nvGrpSpPr>
                <xdr:grpSpPr bwMode="auto">
                  <a:xfrm>
                    <a:off x="396" y="408"/>
                    <a:ext cx="51" cy="33"/>
                    <a:chOff x="480" y="474"/>
                    <a:chExt cx="51" cy="33"/>
                  </a:xfrm>
                </xdr:grpSpPr>
                <xdr:sp macro="" textlink="">
                  <xdr:nvSpPr>
                    <xdr:cNvPr id="8595" name="Rectangle 53"/>
                    <xdr:cNvSpPr>
                      <a:spLocks noChangeArrowheads="1"/>
                    </xdr:cNvSpPr>
                  </xdr:nvSpPr>
                  <xdr:spPr bwMode="auto">
                    <a:xfrm>
                      <a:off x="480" y="499"/>
                      <a:ext cx="51" cy="8"/>
                    </a:xfrm>
                    <a:prstGeom prst="rect">
                      <a:avLst/>
                    </a:prstGeom>
                    <a:solidFill>
                      <a:srgbClr val="FF9900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8596" name="Rectangle 55"/>
                    <xdr:cNvSpPr>
                      <a:spLocks noChangeArrowheads="1"/>
                    </xdr:cNvSpPr>
                  </xdr:nvSpPr>
                  <xdr:spPr bwMode="auto">
                    <a:xfrm>
                      <a:off x="480" y="476"/>
                      <a:ext cx="44" cy="24"/>
                    </a:xfrm>
                    <a:prstGeom prst="rect">
                      <a:avLst/>
                    </a:prstGeom>
                    <a:solidFill>
                      <a:srgbClr val="FF9900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8597" name="AutoShape 54"/>
                    <xdr:cNvSpPr>
                      <a:spLocks noChangeArrowheads="1"/>
                    </xdr:cNvSpPr>
                  </xdr:nvSpPr>
                  <xdr:spPr bwMode="auto">
                    <a:xfrm flipH="1" flipV="1">
                      <a:off x="496" y="474"/>
                      <a:ext cx="29" cy="18"/>
                    </a:xfrm>
                    <a:prstGeom prst="rtTriangle">
                      <a:avLst/>
                    </a:prstGeom>
                    <a:solidFill>
                      <a:srgbClr val="FFFFFF"/>
                    </a:solidFill>
                    <a:ln w="9525">
                      <a:noFill/>
                      <a:miter lim="800000"/>
                      <a:headEnd/>
                      <a:tailEnd/>
                    </a:ln>
                  </xdr:spPr>
                </xdr:sp>
              </xdr:grpSp>
              <xdr:grpSp>
                <xdr:nvGrpSpPr>
                  <xdr:cNvPr id="8591" name="Group 58"/>
                  <xdr:cNvGrpSpPr>
                    <a:grpSpLocks/>
                  </xdr:cNvGrpSpPr>
                </xdr:nvGrpSpPr>
                <xdr:grpSpPr bwMode="auto">
                  <a:xfrm flipH="1">
                    <a:off x="131" y="408"/>
                    <a:ext cx="51" cy="33"/>
                    <a:chOff x="480" y="474"/>
                    <a:chExt cx="51" cy="33"/>
                  </a:xfrm>
                </xdr:grpSpPr>
                <xdr:sp macro="" textlink="">
                  <xdr:nvSpPr>
                    <xdr:cNvPr id="8592" name="Rectangle 59"/>
                    <xdr:cNvSpPr>
                      <a:spLocks noChangeArrowheads="1"/>
                    </xdr:cNvSpPr>
                  </xdr:nvSpPr>
                  <xdr:spPr bwMode="auto">
                    <a:xfrm>
                      <a:off x="480" y="499"/>
                      <a:ext cx="51" cy="8"/>
                    </a:xfrm>
                    <a:prstGeom prst="rect">
                      <a:avLst/>
                    </a:prstGeom>
                    <a:solidFill>
                      <a:srgbClr val="FF9900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8593" name="Rectangle 60"/>
                    <xdr:cNvSpPr>
                      <a:spLocks noChangeArrowheads="1"/>
                    </xdr:cNvSpPr>
                  </xdr:nvSpPr>
                  <xdr:spPr bwMode="auto">
                    <a:xfrm>
                      <a:off x="480" y="476"/>
                      <a:ext cx="44" cy="24"/>
                    </a:xfrm>
                    <a:prstGeom prst="rect">
                      <a:avLst/>
                    </a:prstGeom>
                    <a:solidFill>
                      <a:srgbClr val="FF9900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</xdr:sp>
                <xdr:sp macro="" textlink="">
                  <xdr:nvSpPr>
                    <xdr:cNvPr id="8594" name="AutoShape 61"/>
                    <xdr:cNvSpPr>
                      <a:spLocks noChangeArrowheads="1"/>
                    </xdr:cNvSpPr>
                  </xdr:nvSpPr>
                  <xdr:spPr bwMode="auto">
                    <a:xfrm flipH="1" flipV="1">
                      <a:off x="496" y="474"/>
                      <a:ext cx="29" cy="18"/>
                    </a:xfrm>
                    <a:prstGeom prst="rtTriangle">
                      <a:avLst/>
                    </a:prstGeom>
                    <a:solidFill>
                      <a:srgbClr val="FFFFFF"/>
                    </a:solidFill>
                    <a:ln w="9525">
                      <a:noFill/>
                      <a:miter lim="800000"/>
                      <a:headEnd/>
                      <a:tailEnd/>
                    </a:ln>
                  </xdr:spPr>
                </xdr:sp>
              </xdr:grpSp>
            </xdr:grpSp>
            <xdr:grpSp>
              <xdr:nvGrpSpPr>
                <xdr:cNvPr id="8582" name="Group 71"/>
                <xdr:cNvGrpSpPr>
                  <a:grpSpLocks/>
                </xdr:cNvGrpSpPr>
              </xdr:nvGrpSpPr>
              <xdr:grpSpPr bwMode="auto">
                <a:xfrm>
                  <a:off x="478" y="415"/>
                  <a:ext cx="27" cy="32"/>
                  <a:chOff x="54" y="498"/>
                  <a:chExt cx="27" cy="32"/>
                </a:xfrm>
              </xdr:grpSpPr>
              <xdr:sp macro="" textlink="">
                <xdr:nvSpPr>
                  <xdr:cNvPr id="8586" name="Rectangle 72"/>
                  <xdr:cNvSpPr>
                    <a:spLocks noChangeArrowheads="1"/>
                  </xdr:cNvSpPr>
                </xdr:nvSpPr>
                <xdr:spPr bwMode="auto">
                  <a:xfrm>
                    <a:off x="54" y="498"/>
                    <a:ext cx="27" cy="7"/>
                  </a:xfrm>
                  <a:prstGeom prst="rect">
                    <a:avLst/>
                  </a:prstGeom>
                  <a:solidFill>
                    <a:srgbClr val="FF0000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8587" name="Rectangle 73"/>
                  <xdr:cNvSpPr>
                    <a:spLocks noChangeArrowheads="1"/>
                  </xdr:cNvSpPr>
                </xdr:nvSpPr>
                <xdr:spPr bwMode="auto">
                  <a:xfrm>
                    <a:off x="54" y="523"/>
                    <a:ext cx="27" cy="7"/>
                  </a:xfrm>
                  <a:prstGeom prst="rect">
                    <a:avLst/>
                  </a:prstGeom>
                  <a:solidFill>
                    <a:srgbClr val="FF0000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8588" name="Rectangle 74"/>
                  <xdr:cNvSpPr>
                    <a:spLocks noChangeArrowheads="1"/>
                  </xdr:cNvSpPr>
                </xdr:nvSpPr>
                <xdr:spPr bwMode="auto">
                  <a:xfrm>
                    <a:off x="65" y="505"/>
                    <a:ext cx="6" cy="18"/>
                  </a:xfrm>
                  <a:prstGeom prst="rect">
                    <a:avLst/>
                  </a:prstGeom>
                  <a:solidFill>
                    <a:srgbClr val="FF0000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</xdr:grpSp>
            <xdr:sp macro="" textlink="">
              <xdr:nvSpPr>
                <xdr:cNvPr id="8583" name="Line 75"/>
                <xdr:cNvSpPr>
                  <a:spLocks noChangeShapeType="1"/>
                </xdr:cNvSpPr>
              </xdr:nvSpPr>
              <xdr:spPr bwMode="auto">
                <a:xfrm>
                  <a:off x="232" y="483"/>
                  <a:ext cx="0" cy="131"/>
                </a:xfrm>
                <a:prstGeom prst="line">
                  <a:avLst/>
                </a:prstGeom>
                <a:noFill/>
                <a:ln w="9525">
                  <a:solidFill>
                    <a:srgbClr val="FF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8584" name="Line 76"/>
                <xdr:cNvSpPr>
                  <a:spLocks noChangeShapeType="1"/>
                </xdr:cNvSpPr>
              </xdr:nvSpPr>
              <xdr:spPr bwMode="auto">
                <a:xfrm>
                  <a:off x="493" y="445"/>
                  <a:ext cx="0" cy="168"/>
                </a:xfrm>
                <a:prstGeom prst="line">
                  <a:avLst/>
                </a:prstGeom>
                <a:noFill/>
                <a:ln w="9525">
                  <a:solidFill>
                    <a:srgbClr val="FF0000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8585" name="Line 77"/>
                <xdr:cNvSpPr>
                  <a:spLocks noChangeShapeType="1"/>
                </xdr:cNvSpPr>
              </xdr:nvSpPr>
              <xdr:spPr bwMode="auto">
                <a:xfrm>
                  <a:off x="232" y="601"/>
                  <a:ext cx="261" cy="0"/>
                </a:xfrm>
                <a:prstGeom prst="line">
                  <a:avLst/>
                </a:prstGeom>
                <a:noFill/>
                <a:ln w="9525">
                  <a:solidFill>
                    <a:srgbClr val="FF0000"/>
                  </a:solidFill>
                  <a:round/>
                  <a:headEnd type="triangle" w="med" len="med"/>
                  <a:tailEnd type="triangle" w="med" len="med"/>
                </a:ln>
              </xdr:spPr>
            </xdr:sp>
          </xdr:grpSp>
          <xdr:grpSp>
            <xdr:nvGrpSpPr>
              <xdr:cNvPr id="8565" name="Group 81"/>
              <xdr:cNvGrpSpPr>
                <a:grpSpLocks/>
              </xdr:cNvGrpSpPr>
            </xdr:nvGrpSpPr>
            <xdr:grpSpPr bwMode="auto">
              <a:xfrm>
                <a:off x="319" y="331"/>
                <a:ext cx="82" cy="95"/>
                <a:chOff x="283" y="476"/>
                <a:chExt cx="233" cy="271"/>
              </a:xfrm>
            </xdr:grpSpPr>
            <xdr:grpSp>
              <xdr:nvGrpSpPr>
                <xdr:cNvPr id="8566" name="Group 82"/>
                <xdr:cNvGrpSpPr>
                  <a:grpSpLocks/>
                </xdr:cNvGrpSpPr>
              </xdr:nvGrpSpPr>
              <xdr:grpSpPr bwMode="auto">
                <a:xfrm>
                  <a:off x="322" y="525"/>
                  <a:ext cx="153" cy="179"/>
                  <a:chOff x="80" y="120"/>
                  <a:chExt cx="153" cy="179"/>
                </a:xfrm>
              </xdr:grpSpPr>
              <xdr:sp macro="" textlink="">
                <xdr:nvSpPr>
                  <xdr:cNvPr id="8578" name="Rectangle 83"/>
                  <xdr:cNvSpPr>
                    <a:spLocks noChangeArrowheads="1"/>
                  </xdr:cNvSpPr>
                </xdr:nvSpPr>
                <xdr:spPr bwMode="auto">
                  <a:xfrm>
                    <a:off x="131" y="120"/>
                    <a:ext cx="102" cy="71"/>
                  </a:xfrm>
                  <a:prstGeom prst="rect">
                    <a:avLst/>
                  </a:prstGeom>
                  <a:gradFill rotWithShape="0">
                    <a:gsLst>
                      <a:gs pos="0">
                        <a:srgbClr val="0000FF"/>
                      </a:gs>
                      <a:gs pos="100000">
                        <a:srgbClr val="000076"/>
                      </a:gs>
                    </a:gsLst>
                    <a:path path="shape">
                      <a:fillToRect l="50000" t="50000" r="50000" b="50000"/>
                    </a:path>
                  </a:gradFill>
                  <a:ln w="38100">
                    <a:solidFill>
                      <a:srgbClr val="0000FF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8579" name="Rectangle 84"/>
                  <xdr:cNvSpPr>
                    <a:spLocks noChangeArrowheads="1"/>
                  </xdr:cNvSpPr>
                </xdr:nvSpPr>
                <xdr:spPr bwMode="auto">
                  <a:xfrm>
                    <a:off x="80" y="228"/>
                    <a:ext cx="102" cy="71"/>
                  </a:xfrm>
                  <a:prstGeom prst="rect">
                    <a:avLst/>
                  </a:prstGeom>
                  <a:gradFill rotWithShape="0">
                    <a:gsLst>
                      <a:gs pos="0">
                        <a:srgbClr val="FF0000"/>
                      </a:gs>
                      <a:gs pos="100000">
                        <a:srgbClr val="760000"/>
                      </a:gs>
                    </a:gsLst>
                    <a:path path="shape">
                      <a:fillToRect l="50000" t="50000" r="50000" b="50000"/>
                    </a:path>
                  </a:gradFill>
                  <a:ln w="38100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8580" name="Rectangle 85" descr="Vertical escura"/>
                  <xdr:cNvSpPr>
                    <a:spLocks noChangeArrowheads="1"/>
                  </xdr:cNvSpPr>
                </xdr:nvSpPr>
                <xdr:spPr bwMode="auto">
                  <a:xfrm>
                    <a:off x="131" y="120"/>
                    <a:ext cx="51" cy="179"/>
                  </a:xfrm>
                  <a:prstGeom prst="rect">
                    <a:avLst/>
                  </a:prstGeom>
                  <a:pattFill prst="dkVert">
                    <a:fgClr>
                      <a:srgbClr val="000000"/>
                    </a:fgClr>
                    <a:bgClr>
                      <a:srgbClr val="FFFFFF"/>
                    </a:bgClr>
                  </a:pattFill>
                  <a:ln w="38100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</xdr:grpSp>
            <xdr:grpSp>
              <xdr:nvGrpSpPr>
                <xdr:cNvPr id="8567" name="Group 86"/>
                <xdr:cNvGrpSpPr>
                  <a:grpSpLocks/>
                </xdr:cNvGrpSpPr>
              </xdr:nvGrpSpPr>
              <xdr:grpSpPr bwMode="auto">
                <a:xfrm>
                  <a:off x="283" y="476"/>
                  <a:ext cx="233" cy="271"/>
                  <a:chOff x="283" y="476"/>
                  <a:chExt cx="233" cy="271"/>
                </a:xfrm>
              </xdr:grpSpPr>
              <xdr:grpSp>
                <xdr:nvGrpSpPr>
                  <xdr:cNvPr id="8568" name="Group 87"/>
                  <xdr:cNvGrpSpPr>
                    <a:grpSpLocks/>
                  </xdr:cNvGrpSpPr>
                </xdr:nvGrpSpPr>
                <xdr:grpSpPr bwMode="auto">
                  <a:xfrm>
                    <a:off x="337" y="524"/>
                    <a:ext cx="179" cy="74"/>
                    <a:chOff x="350" y="129"/>
                    <a:chExt cx="179" cy="74"/>
                  </a:xfrm>
                </xdr:grpSpPr>
                <xdr:sp macro="" textlink="">
                  <xdr:nvSpPr>
                    <xdr:cNvPr id="8576" name="Line 88"/>
                    <xdr:cNvSpPr>
                      <a:spLocks noChangeShapeType="1"/>
                    </xdr:cNvSpPr>
                  </xdr:nvSpPr>
                  <xdr:spPr bwMode="auto">
                    <a:xfrm>
                      <a:off x="350" y="129"/>
                      <a:ext cx="179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8577" name="Line 89"/>
                    <xdr:cNvSpPr>
                      <a:spLocks noChangeShapeType="1"/>
                    </xdr:cNvSpPr>
                  </xdr:nvSpPr>
                  <xdr:spPr bwMode="auto">
                    <a:xfrm>
                      <a:off x="350" y="203"/>
                      <a:ext cx="179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</xdr:grpSp>
              <xdr:sp macro="" textlink="">
                <xdr:nvSpPr>
                  <xdr:cNvPr id="8569" name="Line 90"/>
                  <xdr:cNvSpPr>
                    <a:spLocks noChangeShapeType="1"/>
                  </xdr:cNvSpPr>
                </xdr:nvSpPr>
                <xdr:spPr bwMode="auto">
                  <a:xfrm rot="5400000">
                    <a:off x="237" y="612"/>
                    <a:ext cx="269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8570" name="Line 91"/>
                  <xdr:cNvSpPr>
                    <a:spLocks noChangeShapeType="1"/>
                  </xdr:cNvSpPr>
                </xdr:nvSpPr>
                <xdr:spPr bwMode="auto">
                  <a:xfrm rot="5400000">
                    <a:off x="288" y="611"/>
                    <a:ext cx="269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8571" name="Line 92"/>
                  <xdr:cNvSpPr>
                    <a:spLocks noChangeShapeType="1"/>
                  </xdr:cNvSpPr>
                </xdr:nvSpPr>
                <xdr:spPr bwMode="auto">
                  <a:xfrm>
                    <a:off x="477" y="481"/>
                    <a:ext cx="0" cy="144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8572" name="Line 93"/>
                  <xdr:cNvSpPr>
                    <a:spLocks noChangeShapeType="1"/>
                  </xdr:cNvSpPr>
                </xdr:nvSpPr>
                <xdr:spPr bwMode="auto">
                  <a:xfrm>
                    <a:off x="323" y="603"/>
                    <a:ext cx="0" cy="144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  <xdr:grpSp>
                <xdr:nvGrpSpPr>
                  <xdr:cNvPr id="8573" name="Group 94"/>
                  <xdr:cNvGrpSpPr>
                    <a:grpSpLocks/>
                  </xdr:cNvGrpSpPr>
                </xdr:nvGrpSpPr>
                <xdr:grpSpPr bwMode="auto">
                  <a:xfrm>
                    <a:off x="283" y="631"/>
                    <a:ext cx="180" cy="75"/>
                    <a:chOff x="349" y="235"/>
                    <a:chExt cx="180" cy="75"/>
                  </a:xfrm>
                </xdr:grpSpPr>
                <xdr:sp macro="" textlink="">
                  <xdr:nvSpPr>
                    <xdr:cNvPr id="8574" name="Line 95"/>
                    <xdr:cNvSpPr>
                      <a:spLocks noChangeShapeType="1"/>
                    </xdr:cNvSpPr>
                  </xdr:nvSpPr>
                  <xdr:spPr bwMode="auto">
                    <a:xfrm>
                      <a:off x="349" y="235"/>
                      <a:ext cx="179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  <xdr:sp macro="" textlink="">
                  <xdr:nvSpPr>
                    <xdr:cNvPr id="8575" name="Line 96"/>
                    <xdr:cNvSpPr>
                      <a:spLocks noChangeShapeType="1"/>
                    </xdr:cNvSpPr>
                  </xdr:nvSpPr>
                  <xdr:spPr bwMode="auto">
                    <a:xfrm>
                      <a:off x="350" y="310"/>
                      <a:ext cx="179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round/>
                      <a:headEnd/>
                      <a:tailEnd/>
                    </a:ln>
                  </xdr:spPr>
                </xdr:sp>
              </xdr:grpSp>
            </xdr:grpSp>
          </xdr:grpSp>
        </xdr:grpSp>
        <xdr:sp macro="" textlink="">
          <xdr:nvSpPr>
            <xdr:cNvPr id="8563" name="Rectangle 103"/>
            <xdr:cNvSpPr>
              <a:spLocks noChangeArrowheads="1"/>
            </xdr:cNvSpPr>
          </xdr:nvSpPr>
          <xdr:spPr bwMode="auto">
            <a:xfrm>
              <a:off x="373" y="492"/>
              <a:ext cx="8" cy="19"/>
            </a:xfrm>
            <a:prstGeom prst="rect">
              <a:avLst/>
            </a:prstGeom>
            <a:solidFill>
              <a:srgbClr val="FFCC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8560" name="Line 106"/>
          <xdr:cNvSpPr>
            <a:spLocks noChangeShapeType="1"/>
          </xdr:cNvSpPr>
        </xdr:nvSpPr>
        <xdr:spPr bwMode="auto">
          <a:xfrm>
            <a:off x="330" y="533"/>
            <a:ext cx="82" cy="0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466725</xdr:colOff>
      <xdr:row>4</xdr:row>
      <xdr:rowOff>57150</xdr:rowOff>
    </xdr:from>
    <xdr:to>
      <xdr:col>11</xdr:col>
      <xdr:colOff>333375</xdr:colOff>
      <xdr:row>7</xdr:row>
      <xdr:rowOff>47625</xdr:rowOff>
    </xdr:to>
    <xdr:sp macro="" textlink="">
      <xdr:nvSpPr>
        <xdr:cNvPr id="8558" name="Oval 121" descr="TQ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838950" y="704850"/>
          <a:ext cx="476250" cy="476250"/>
        </a:xfrm>
        <a:prstGeom prst="ellipse">
          <a:avLst/>
        </a:prstGeom>
        <a:blipFill dpi="0" rotWithShape="1">
          <a:blip xmlns:r="http://schemas.openxmlformats.org/officeDocument/2006/relationships" r:embed="rId2" cstate="print"/>
          <a:srcRect/>
          <a:stretch>
            <a:fillRect/>
          </a:stretch>
        </a:blipFill>
        <a:ln w="571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sopnx@gmail.com" TargetMode="External"/><Relationship Id="rId2" Type="http://schemas.openxmlformats.org/officeDocument/2006/relationships/hyperlink" Target="http://www.mouraequipamentos.com.br/" TargetMode="External"/><Relationship Id="rId1" Type="http://schemas.openxmlformats.org/officeDocument/2006/relationships/hyperlink" Target="mailto:jsopnx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workbookViewId="0">
      <pane ySplit="1" topLeftCell="A26" activePane="bottomLeft" state="frozen"/>
      <selection pane="bottomLeft" activeCell="I65" sqref="I65"/>
    </sheetView>
  </sheetViews>
  <sheetFormatPr defaultRowHeight="12.75" x14ac:dyDescent="0.2"/>
  <cols>
    <col min="1" max="16384" width="9.140625" style="288"/>
  </cols>
  <sheetData>
    <row r="1" spans="1:13" ht="23.25" x14ac:dyDescent="0.35">
      <c r="A1" s="287"/>
      <c r="B1" s="304" t="s">
        <v>433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3" spans="1:13" x14ac:dyDescent="0.2">
      <c r="A3" s="303"/>
      <c r="B3" s="303"/>
      <c r="C3" s="303"/>
      <c r="D3" s="303"/>
      <c r="E3" s="303"/>
      <c r="F3" s="303"/>
      <c r="G3" s="303"/>
      <c r="H3" s="303"/>
    </row>
    <row r="4" spans="1:13" x14ac:dyDescent="0.2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3" x14ac:dyDescent="0.2">
      <c r="A5" s="303"/>
      <c r="B5" s="303"/>
      <c r="C5" s="303"/>
      <c r="D5" s="303"/>
      <c r="E5" s="303"/>
      <c r="F5" s="303"/>
      <c r="G5" s="303"/>
      <c r="H5" s="303"/>
    </row>
    <row r="6" spans="1:13" x14ac:dyDescent="0.2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</row>
    <row r="7" spans="1:13" x14ac:dyDescent="0.2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</row>
    <row r="8" spans="1:13" x14ac:dyDescent="0.2">
      <c r="A8" s="303"/>
      <c r="B8" s="303"/>
      <c r="C8" s="303"/>
      <c r="D8" s="303"/>
      <c r="E8" s="303"/>
      <c r="F8" s="303"/>
      <c r="G8" s="303"/>
      <c r="H8" s="303"/>
      <c r="I8" s="303"/>
    </row>
    <row r="9" spans="1:13" x14ac:dyDescent="0.2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</row>
    <row r="10" spans="1:13" x14ac:dyDescent="0.2">
      <c r="A10" s="303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</row>
    <row r="11" spans="1:13" x14ac:dyDescent="0.2">
      <c r="A11" s="303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</row>
    <row r="12" spans="1:13" x14ac:dyDescent="0.2">
      <c r="A12" s="303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</row>
    <row r="13" spans="1:13" x14ac:dyDescent="0.2">
      <c r="A13" s="30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</row>
    <row r="15" spans="1:13" x14ac:dyDescent="0.2">
      <c r="A15" s="306"/>
      <c r="B15" s="306"/>
      <c r="C15" s="306"/>
    </row>
    <row r="29" spans="3:13" x14ac:dyDescent="0.2">
      <c r="C29" s="288" t="s">
        <v>428</v>
      </c>
    </row>
    <row r="30" spans="3:13" x14ac:dyDescent="0.2">
      <c r="C30" s="305" t="s">
        <v>431</v>
      </c>
      <c r="D30" s="305"/>
      <c r="E30" s="305"/>
      <c r="F30" s="305"/>
      <c r="G30" s="305"/>
      <c r="H30" s="305"/>
      <c r="I30" s="305"/>
      <c r="J30" s="305"/>
      <c r="K30" s="305"/>
      <c r="L30" s="305"/>
      <c r="M30" s="305"/>
    </row>
    <row r="31" spans="3:13" x14ac:dyDescent="0.2">
      <c r="C31" s="289" t="s">
        <v>294</v>
      </c>
      <c r="D31" s="290">
        <f>D32</f>
        <v>3169.6012195311641</v>
      </c>
      <c r="E31" s="288" t="s">
        <v>210</v>
      </c>
      <c r="H31" s="289" t="s">
        <v>294</v>
      </c>
      <c r="I31" s="290">
        <f>1366*(I33^0.3333333333)</f>
        <v>3994.2082299702124</v>
      </c>
      <c r="J31" s="288" t="s">
        <v>210</v>
      </c>
    </row>
    <row r="32" spans="3:13" x14ac:dyDescent="0.2">
      <c r="C32" s="289" t="s">
        <v>109</v>
      </c>
      <c r="D32" s="290">
        <f>(D33^0.33333)*1084</f>
        <v>3169.6012195311641</v>
      </c>
      <c r="E32" s="288" t="s">
        <v>210</v>
      </c>
      <c r="H32" s="289" t="s">
        <v>109</v>
      </c>
      <c r="I32" s="290">
        <f>I31*0.5</f>
        <v>1997.1041149851062</v>
      </c>
      <c r="J32" s="288" t="s">
        <v>210</v>
      </c>
    </row>
    <row r="33" spans="3:12" ht="14.25" x14ac:dyDescent="0.2">
      <c r="C33" s="289" t="s">
        <v>429</v>
      </c>
      <c r="D33" s="291">
        <f>F33/1000</f>
        <v>25</v>
      </c>
      <c r="E33" s="288" t="s">
        <v>430</v>
      </c>
      <c r="F33" s="286">
        <v>25000</v>
      </c>
      <c r="G33" s="288" t="s">
        <v>175</v>
      </c>
      <c r="H33" s="289" t="s">
        <v>429</v>
      </c>
      <c r="I33" s="291">
        <f>K33/1000</f>
        <v>25</v>
      </c>
      <c r="J33" s="288" t="s">
        <v>430</v>
      </c>
      <c r="K33" s="286">
        <v>25000</v>
      </c>
      <c r="L33" s="288" t="s">
        <v>175</v>
      </c>
    </row>
    <row r="34" spans="3:12" x14ac:dyDescent="0.2">
      <c r="C34" s="292"/>
      <c r="D34" s="293"/>
      <c r="E34" s="292"/>
      <c r="F34" s="292"/>
      <c r="G34" s="292"/>
      <c r="H34" s="292"/>
      <c r="I34" s="293"/>
      <c r="J34" s="292"/>
      <c r="K34" s="292"/>
      <c r="L34" s="292"/>
    </row>
    <row r="35" spans="3:12" x14ac:dyDescent="0.2">
      <c r="C35" s="292" t="s">
        <v>432</v>
      </c>
      <c r="D35" s="292"/>
      <c r="E35" s="292"/>
      <c r="F35" s="292"/>
      <c r="G35" s="292"/>
      <c r="H35" s="292"/>
      <c r="I35" s="292"/>
      <c r="J35" s="292"/>
    </row>
    <row r="36" spans="3:12" x14ac:dyDescent="0.2">
      <c r="C36" s="292"/>
      <c r="D36" s="292"/>
      <c r="E36" s="292"/>
      <c r="F36" s="292"/>
      <c r="G36" s="292"/>
      <c r="H36" s="292"/>
      <c r="I36" s="292"/>
      <c r="J36" s="292"/>
    </row>
    <row r="37" spans="3:12" x14ac:dyDescent="0.2">
      <c r="C37" s="292" t="s">
        <v>417</v>
      </c>
      <c r="D37" s="292"/>
      <c r="E37" s="292"/>
      <c r="F37" s="292"/>
      <c r="G37" s="292"/>
      <c r="H37" s="292"/>
      <c r="I37" s="292"/>
      <c r="J37" s="292"/>
    </row>
    <row r="38" spans="3:12" x14ac:dyDescent="0.2">
      <c r="C38" s="292" t="s">
        <v>418</v>
      </c>
      <c r="D38" s="292"/>
      <c r="E38" s="292"/>
      <c r="F38" s="292"/>
      <c r="G38" s="292"/>
      <c r="H38" s="292"/>
      <c r="I38" s="292"/>
      <c r="J38" s="292"/>
    </row>
    <row r="39" spans="3:12" x14ac:dyDescent="0.2">
      <c r="C39" s="292" t="s">
        <v>419</v>
      </c>
      <c r="D39" s="292"/>
      <c r="E39" s="292"/>
      <c r="F39" s="292"/>
      <c r="G39" s="292"/>
      <c r="H39" s="292"/>
      <c r="I39" s="292"/>
      <c r="J39" s="292"/>
    </row>
    <row r="40" spans="3:12" x14ac:dyDescent="0.2">
      <c r="C40" s="292" t="s">
        <v>420</v>
      </c>
      <c r="D40" s="292"/>
      <c r="E40" s="292"/>
      <c r="F40" s="292"/>
      <c r="G40" s="292"/>
      <c r="H40" s="292"/>
      <c r="I40" s="292"/>
      <c r="J40" s="292"/>
    </row>
    <row r="41" spans="3:12" x14ac:dyDescent="0.2">
      <c r="C41" s="292"/>
      <c r="D41" s="292"/>
      <c r="E41" s="292"/>
      <c r="F41" s="292"/>
      <c r="G41" s="292"/>
      <c r="H41" s="292"/>
      <c r="I41" s="292"/>
      <c r="J41" s="292"/>
    </row>
    <row r="42" spans="3:12" x14ac:dyDescent="0.2">
      <c r="C42" s="294" t="s">
        <v>421</v>
      </c>
      <c r="D42" s="294"/>
      <c r="E42" s="292"/>
      <c r="F42" s="292"/>
      <c r="G42" s="292"/>
      <c r="H42" s="292"/>
      <c r="I42" s="292"/>
      <c r="J42" s="292"/>
    </row>
    <row r="43" spans="3:12" x14ac:dyDescent="0.2">
      <c r="C43" s="294" t="s">
        <v>422</v>
      </c>
      <c r="D43" s="294"/>
      <c r="E43" s="292"/>
      <c r="F43" s="292"/>
      <c r="G43" s="292"/>
      <c r="H43" s="292"/>
      <c r="I43" s="292"/>
      <c r="J43" s="292"/>
    </row>
    <row r="44" spans="3:12" x14ac:dyDescent="0.2">
      <c r="C44" s="294" t="s">
        <v>423</v>
      </c>
      <c r="D44" s="294"/>
      <c r="E44" s="292"/>
      <c r="F44" s="292"/>
      <c r="G44" s="292"/>
      <c r="H44" s="292"/>
      <c r="I44" s="292"/>
      <c r="J44" s="292"/>
    </row>
    <row r="45" spans="3:12" x14ac:dyDescent="0.2">
      <c r="C45" s="295" t="s">
        <v>424</v>
      </c>
      <c r="D45" s="296"/>
      <c r="E45" s="292"/>
      <c r="F45" s="292"/>
      <c r="G45" s="292"/>
      <c r="H45" s="292"/>
      <c r="I45" s="292"/>
      <c r="J45" s="292"/>
    </row>
    <row r="46" spans="3:12" x14ac:dyDescent="0.2">
      <c r="C46" s="297" t="s">
        <v>425</v>
      </c>
      <c r="D46" s="298"/>
      <c r="E46" s="298"/>
      <c r="F46" s="298"/>
      <c r="G46" s="292"/>
      <c r="H46" s="292"/>
      <c r="I46" s="292"/>
      <c r="J46" s="292"/>
    </row>
    <row r="47" spans="3:12" x14ac:dyDescent="0.2">
      <c r="C47" s="299" t="s">
        <v>426</v>
      </c>
      <c r="D47" s="299"/>
      <c r="E47" s="299"/>
      <c r="F47" s="299"/>
      <c r="G47" s="299"/>
      <c r="H47" s="299"/>
      <c r="I47" s="292"/>
      <c r="J47" s="292"/>
    </row>
    <row r="50" spans="3:14" x14ac:dyDescent="0.2">
      <c r="C50" s="298" t="s">
        <v>434</v>
      </c>
      <c r="D50" s="298"/>
      <c r="E50" s="298"/>
      <c r="F50" s="298"/>
      <c r="G50" s="298"/>
      <c r="H50" s="298"/>
      <c r="I50" s="298"/>
      <c r="J50" s="298"/>
      <c r="K50" s="298"/>
      <c r="L50" s="298"/>
      <c r="M50" s="301"/>
      <c r="N50" s="301"/>
    </row>
    <row r="51" spans="3:14" x14ac:dyDescent="0.2">
      <c r="C51" s="298" t="s">
        <v>435</v>
      </c>
      <c r="D51" s="298"/>
      <c r="E51" s="298"/>
      <c r="F51" s="298"/>
      <c r="G51" s="298"/>
      <c r="H51" s="298"/>
      <c r="I51" s="298"/>
      <c r="J51" s="298"/>
      <c r="K51" s="298"/>
      <c r="L51" s="298"/>
      <c r="M51" s="301"/>
      <c r="N51" s="301"/>
    </row>
    <row r="52" spans="3:14" x14ac:dyDescent="0.2"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301"/>
      <c r="N52" s="301"/>
    </row>
    <row r="53" spans="3:14" x14ac:dyDescent="0.2">
      <c r="C53" s="298" t="s">
        <v>436</v>
      </c>
      <c r="D53" s="298"/>
      <c r="E53" s="298"/>
      <c r="F53" s="298"/>
      <c r="G53" s="298"/>
      <c r="H53" s="298"/>
      <c r="I53" s="298"/>
      <c r="J53" s="298"/>
      <c r="K53" s="298"/>
      <c r="L53" s="298"/>
      <c r="M53" s="301"/>
      <c r="N53" s="301"/>
    </row>
    <row r="54" spans="3:14" x14ac:dyDescent="0.2">
      <c r="C54" s="298" t="s">
        <v>437</v>
      </c>
      <c r="D54" s="298"/>
      <c r="E54" s="298"/>
      <c r="F54" s="298"/>
      <c r="G54" s="298"/>
      <c r="H54" s="298"/>
      <c r="I54" s="298"/>
      <c r="J54" s="298"/>
      <c r="K54" s="298"/>
      <c r="L54" s="298"/>
      <c r="M54" s="301"/>
      <c r="N54" s="301"/>
    </row>
    <row r="55" spans="3:14" x14ac:dyDescent="0.2">
      <c r="C55" s="302" t="s">
        <v>438</v>
      </c>
      <c r="D55" s="298"/>
      <c r="E55" s="298"/>
      <c r="F55" s="298"/>
      <c r="G55" s="298"/>
      <c r="H55" s="298"/>
      <c r="I55" s="298"/>
      <c r="J55" s="298"/>
      <c r="K55" s="298"/>
      <c r="L55" s="298"/>
      <c r="M55" s="301"/>
      <c r="N55" s="301"/>
    </row>
    <row r="56" spans="3:14" x14ac:dyDescent="0.2">
      <c r="C56" s="298" t="s">
        <v>439</v>
      </c>
      <c r="D56" s="298"/>
      <c r="E56" s="298"/>
      <c r="F56" s="298"/>
      <c r="G56" s="298"/>
      <c r="H56" s="298"/>
      <c r="I56" s="298"/>
      <c r="J56" s="298"/>
      <c r="K56" s="298"/>
      <c r="L56" s="298"/>
      <c r="M56" s="301"/>
      <c r="N56" s="301"/>
    </row>
    <row r="57" spans="3:14" x14ac:dyDescent="0.2">
      <c r="C57" s="297" t="s">
        <v>424</v>
      </c>
      <c r="D57" s="298"/>
      <c r="E57" s="298"/>
      <c r="F57" s="298"/>
      <c r="G57" s="298"/>
      <c r="H57" s="298"/>
      <c r="I57" s="298"/>
      <c r="J57" s="298"/>
      <c r="K57" s="298"/>
      <c r="L57" s="298"/>
      <c r="M57" s="301"/>
      <c r="N57" s="301"/>
    </row>
    <row r="58" spans="3:14" x14ac:dyDescent="0.2">
      <c r="C58" s="298" t="s">
        <v>440</v>
      </c>
      <c r="D58" s="298"/>
      <c r="E58" s="298"/>
      <c r="F58" s="298"/>
      <c r="G58" s="298"/>
      <c r="H58" s="298"/>
      <c r="I58" s="298"/>
      <c r="J58" s="298"/>
      <c r="K58" s="298"/>
      <c r="L58" s="298"/>
      <c r="M58" s="301"/>
      <c r="N58" s="301"/>
    </row>
    <row r="61" spans="3:14" x14ac:dyDescent="0.2">
      <c r="C61" s="300"/>
      <c r="D61" s="300" t="s">
        <v>441</v>
      </c>
    </row>
  </sheetData>
  <sheetProtection password="C877" sheet="1" objects="1" scenarios="1"/>
  <mergeCells count="14">
    <mergeCell ref="C30:M30"/>
    <mergeCell ref="A7:L7"/>
    <mergeCell ref="A8:I8"/>
    <mergeCell ref="A9:L9"/>
    <mergeCell ref="A10:L10"/>
    <mergeCell ref="A15:C15"/>
    <mergeCell ref="A11:L11"/>
    <mergeCell ref="A12:L12"/>
    <mergeCell ref="A13:L13"/>
    <mergeCell ref="A4:L4"/>
    <mergeCell ref="A5:H5"/>
    <mergeCell ref="A6:L6"/>
    <mergeCell ref="B1:M1"/>
    <mergeCell ref="A3:H3"/>
  </mergeCells>
  <phoneticPr fontId="0" type="noConversion"/>
  <hyperlinks>
    <hyperlink ref="C45" r:id="rId1"/>
    <hyperlink ref="C46" r:id="rId2"/>
    <hyperlink ref="C57" r:id="rId3"/>
  </hyperlinks>
  <pageMargins left="0.78740157499999996" right="0.78740157499999996" top="0.984251969" bottom="0.984251969" header="0.49212598499999999" footer="0.49212598499999999"/>
  <pageSetup orientation="portrait" horizontalDpi="300" verticalDpi="300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3"/>
  <sheetViews>
    <sheetView showGridLines="0" zoomScaleNormal="100" workbookViewId="0">
      <pane ySplit="11" topLeftCell="A24" activePane="bottomLeft" state="frozen"/>
      <selection pane="bottomLeft" activeCell="O32" sqref="O32"/>
    </sheetView>
  </sheetViews>
  <sheetFormatPr defaultRowHeight="12.75" x14ac:dyDescent="0.2"/>
  <cols>
    <col min="1" max="1" width="13.140625" style="81" customWidth="1"/>
    <col min="2" max="9" width="9.140625" style="81"/>
    <col min="10" max="10" width="12.42578125" style="81" bestFit="1" customWidth="1"/>
    <col min="11" max="16384" width="9.140625" style="81"/>
  </cols>
  <sheetData>
    <row r="1" spans="1:12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x14ac:dyDescent="0.2">
      <c r="A2" s="70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2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x14ac:dyDescent="0.2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x14ac:dyDescent="0.2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x14ac:dyDescent="0.2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x14ac:dyDescent="0.2">
      <c r="A10" s="307" t="s">
        <v>409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</row>
    <row r="11" spans="1:12" x14ac:dyDescent="0.2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</row>
    <row r="12" spans="1:12" x14ac:dyDescent="0.2">
      <c r="A12" s="314" t="s">
        <v>202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</row>
    <row r="14" spans="1:12" x14ac:dyDescent="0.2">
      <c r="A14" s="388" t="s">
        <v>236</v>
      </c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</row>
    <row r="18" spans="1:10" x14ac:dyDescent="0.2">
      <c r="A18" s="8">
        <v>1</v>
      </c>
      <c r="B18" s="81" t="s">
        <v>253</v>
      </c>
    </row>
    <row r="19" spans="1:10" x14ac:dyDescent="0.2">
      <c r="A19" s="9">
        <v>2250</v>
      </c>
      <c r="B19" s="100" t="s">
        <v>238</v>
      </c>
      <c r="C19" s="100"/>
      <c r="D19" s="100"/>
      <c r="I19" s="94"/>
    </row>
    <row r="20" spans="1:10" x14ac:dyDescent="0.2">
      <c r="A20" s="116">
        <f>A21/10000</f>
        <v>0.37</v>
      </c>
      <c r="B20" s="100" t="s">
        <v>242</v>
      </c>
      <c r="C20" s="100"/>
      <c r="D20" s="100"/>
    </row>
    <row r="21" spans="1:10" ht="13.5" x14ac:dyDescent="0.25">
      <c r="A21" s="9">
        <v>3700</v>
      </c>
      <c r="B21" s="100" t="s">
        <v>247</v>
      </c>
      <c r="C21" s="100"/>
      <c r="D21" s="100"/>
      <c r="H21" s="384" t="s">
        <v>250</v>
      </c>
      <c r="I21" s="384"/>
      <c r="J21" s="384"/>
    </row>
    <row r="22" spans="1:10" x14ac:dyDescent="0.2">
      <c r="A22" s="9">
        <v>0.1</v>
      </c>
      <c r="B22" s="100" t="s">
        <v>248</v>
      </c>
      <c r="C22" s="100"/>
      <c r="D22" s="100"/>
      <c r="J22" s="94"/>
    </row>
    <row r="23" spans="1:10" x14ac:dyDescent="0.2">
      <c r="A23" s="9">
        <v>8</v>
      </c>
      <c r="B23" s="100" t="s">
        <v>241</v>
      </c>
      <c r="J23" s="240">
        <f>(A21*A18*A24*A22)^0.5*A19*0.0001</f>
        <v>4.9346352448787947</v>
      </c>
    </row>
    <row r="24" spans="1:10" x14ac:dyDescent="0.2">
      <c r="A24" s="9">
        <v>1.3</v>
      </c>
      <c r="B24" s="100" t="s">
        <v>243</v>
      </c>
    </row>
    <row r="25" spans="1:10" x14ac:dyDescent="0.2">
      <c r="I25" s="94"/>
      <c r="J25" s="94"/>
    </row>
    <row r="26" spans="1:10" x14ac:dyDescent="0.2">
      <c r="A26" s="252">
        <f>(A19^2*0.7854*J23*8000*0.000000001)+(J26*I29*A19*8000*2*0.000000001)</f>
        <v>269.22166425318699</v>
      </c>
      <c r="B26" s="81" t="s">
        <v>244</v>
      </c>
      <c r="J26" s="240">
        <f>(((A21*A18)*(A19*0.1)^3*(1-A22)*A24)/(A23*0.1))^0.5*0.00157</f>
        <v>389.78240326184317</v>
      </c>
    </row>
    <row r="27" spans="1:10" x14ac:dyDescent="0.2">
      <c r="A27" s="71">
        <v>12</v>
      </c>
      <c r="B27" s="81" t="s">
        <v>245</v>
      </c>
    </row>
    <row r="28" spans="1:10" x14ac:dyDescent="0.2">
      <c r="A28" s="253">
        <f>A26*A27</f>
        <v>3230.6599710382438</v>
      </c>
      <c r="B28" s="81" t="s">
        <v>246</v>
      </c>
    </row>
    <row r="29" spans="1:10" x14ac:dyDescent="0.2">
      <c r="G29" s="94"/>
      <c r="I29" s="254">
        <f>A23</f>
        <v>8</v>
      </c>
    </row>
    <row r="30" spans="1:10" x14ac:dyDescent="0.2">
      <c r="G30" s="94"/>
    </row>
    <row r="31" spans="1:10" ht="13.5" x14ac:dyDescent="0.25">
      <c r="C31" s="384" t="s">
        <v>237</v>
      </c>
      <c r="D31" s="384"/>
      <c r="E31" s="384"/>
      <c r="F31" s="384"/>
      <c r="G31" s="384"/>
      <c r="H31" s="384"/>
    </row>
    <row r="32" spans="1:10" x14ac:dyDescent="0.2">
      <c r="G32" s="94"/>
    </row>
    <row r="33" spans="1:12" x14ac:dyDescent="0.2">
      <c r="E33" s="148">
        <f>(A47*((2*A35*0.5)-A47))^0.5*2</f>
        <v>2121.3203435596424</v>
      </c>
      <c r="G33" s="94"/>
    </row>
    <row r="34" spans="1:12" x14ac:dyDescent="0.2">
      <c r="A34" s="8">
        <v>1</v>
      </c>
      <c r="B34" s="81" t="s">
        <v>254</v>
      </c>
      <c r="G34" s="94"/>
    </row>
    <row r="35" spans="1:12" x14ac:dyDescent="0.2">
      <c r="A35" s="9">
        <v>2250</v>
      </c>
      <c r="B35" s="100" t="s">
        <v>238</v>
      </c>
      <c r="C35" s="100"/>
      <c r="D35" s="100"/>
      <c r="G35" s="94"/>
    </row>
    <row r="36" spans="1:12" x14ac:dyDescent="0.2">
      <c r="A36" s="116">
        <f>A37/10000</f>
        <v>0.37</v>
      </c>
      <c r="B36" s="100" t="s">
        <v>242</v>
      </c>
      <c r="C36" s="100"/>
      <c r="D36" s="100"/>
    </row>
    <row r="37" spans="1:12" ht="13.5" x14ac:dyDescent="0.25">
      <c r="A37" s="9">
        <v>3700</v>
      </c>
      <c r="B37" s="100" t="s">
        <v>240</v>
      </c>
      <c r="C37" s="100"/>
      <c r="D37" s="100"/>
      <c r="I37" s="384" t="s">
        <v>251</v>
      </c>
      <c r="J37" s="384"/>
      <c r="K37" s="384"/>
    </row>
    <row r="38" spans="1:12" x14ac:dyDescent="0.2">
      <c r="A38" s="9">
        <v>0.1</v>
      </c>
      <c r="B38" s="100" t="s">
        <v>249</v>
      </c>
      <c r="C38" s="100"/>
      <c r="D38" s="100"/>
    </row>
    <row r="39" spans="1:12" x14ac:dyDescent="0.2">
      <c r="A39" s="9">
        <v>8</v>
      </c>
      <c r="B39" s="100" t="s">
        <v>241</v>
      </c>
      <c r="H39" s="94"/>
      <c r="K39" s="148">
        <f>(A37*A34*A38*A40)^0.5*A35*0.0001</f>
        <v>4.9346352448787947</v>
      </c>
    </row>
    <row r="40" spans="1:12" x14ac:dyDescent="0.2">
      <c r="A40" s="9">
        <v>1.3</v>
      </c>
      <c r="B40" s="100" t="s">
        <v>243</v>
      </c>
    </row>
    <row r="41" spans="1:12" x14ac:dyDescent="0.2">
      <c r="L41" s="148">
        <f>(((A37*A34)*(A35*0.1)^3*(1-A38)*A40)/(A39*0.1))^0.5*0.00111</f>
        <v>275.57864179658975</v>
      </c>
    </row>
    <row r="42" spans="1:12" x14ac:dyDescent="0.2">
      <c r="A42" s="252">
        <f>(A35^2*0.7854*K39*8000*0.000000001)+(J46*L41*E33*4*8000*0.000000001)</f>
        <v>306.6195203617483</v>
      </c>
      <c r="B42" s="81" t="s">
        <v>244</v>
      </c>
    </row>
    <row r="43" spans="1:12" x14ac:dyDescent="0.2">
      <c r="A43" s="72">
        <v>12</v>
      </c>
      <c r="B43" s="81" t="s">
        <v>245</v>
      </c>
    </row>
    <row r="44" spans="1:12" x14ac:dyDescent="0.2">
      <c r="A44" s="253">
        <f>A42*A43</f>
        <v>3679.4342443409796</v>
      </c>
      <c r="B44" s="81" t="s">
        <v>246</v>
      </c>
      <c r="H44" s="148">
        <f>A35/3</f>
        <v>750</v>
      </c>
    </row>
    <row r="45" spans="1:12" x14ac:dyDescent="0.2">
      <c r="J45" s="94"/>
    </row>
    <row r="46" spans="1:12" x14ac:dyDescent="0.2">
      <c r="J46" s="145">
        <f>A39</f>
        <v>8</v>
      </c>
    </row>
    <row r="47" spans="1:12" x14ac:dyDescent="0.2">
      <c r="A47" s="31">
        <f>(A35-H44)/2</f>
        <v>750</v>
      </c>
      <c r="B47" s="81" t="s">
        <v>252</v>
      </c>
    </row>
    <row r="50" spans="3:8" x14ac:dyDescent="0.2">
      <c r="D50" s="255">
        <f>A35/3</f>
        <v>750</v>
      </c>
      <c r="F50" s="94"/>
    </row>
    <row r="53" spans="3:8" ht="13.5" x14ac:dyDescent="0.25">
      <c r="C53" s="384" t="s">
        <v>239</v>
      </c>
      <c r="D53" s="384"/>
      <c r="E53" s="384"/>
      <c r="F53" s="384"/>
      <c r="G53" s="384"/>
      <c r="H53" s="384"/>
    </row>
  </sheetData>
  <sheetProtection password="CEFA" sheet="1" objects="1" scenarios="1"/>
  <mergeCells count="8">
    <mergeCell ref="C31:H31"/>
    <mergeCell ref="C53:H53"/>
    <mergeCell ref="A10:L10"/>
    <mergeCell ref="A11:L11"/>
    <mergeCell ref="A12:L12"/>
    <mergeCell ref="A14:L14"/>
    <mergeCell ref="H21:J21"/>
    <mergeCell ref="I37:K37"/>
  </mergeCells>
  <phoneticPr fontId="0" type="noConversion"/>
  <pageMargins left="0.39370078740157483" right="0" top="0.98425196850393704" bottom="0.98425196850393704" header="0.51181102362204722" footer="0.51181102362204722"/>
  <pageSetup paperSize="9" scale="75" orientation="portrait" horizontalDpi="200" verticalDpi="2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2"/>
  <sheetViews>
    <sheetView showGridLines="0" topLeftCell="A4" workbookViewId="0">
      <pane ySplit="9" topLeftCell="A61" activePane="bottomLeft" state="frozen"/>
      <selection activeCell="A4" sqref="A4"/>
      <selection pane="bottomLeft" activeCell="L13" sqref="L13"/>
    </sheetView>
  </sheetViews>
  <sheetFormatPr defaultRowHeight="12.75" x14ac:dyDescent="0.2"/>
  <cols>
    <col min="1" max="16384" width="9.140625" style="81"/>
  </cols>
  <sheetData>
    <row r="1" spans="1:12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x14ac:dyDescent="0.2">
      <c r="A2" s="70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2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x14ac:dyDescent="0.2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x14ac:dyDescent="0.2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x14ac:dyDescent="0.2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x14ac:dyDescent="0.2">
      <c r="A10" s="307" t="s">
        <v>409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</row>
    <row r="11" spans="1:12" x14ac:dyDescent="0.2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</row>
    <row r="12" spans="1:12" x14ac:dyDescent="0.2">
      <c r="A12" s="314" t="s">
        <v>202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</row>
    <row r="14" spans="1:12" x14ac:dyDescent="0.2">
      <c r="A14" s="388" t="s">
        <v>288</v>
      </c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</row>
    <row r="16" spans="1:12" x14ac:dyDescent="0.2">
      <c r="E16" s="70"/>
    </row>
    <row r="18" spans="1:12" x14ac:dyDescent="0.2">
      <c r="A18" s="256" t="s">
        <v>406</v>
      </c>
      <c r="B18" s="256"/>
    </row>
    <row r="23" spans="1:12" x14ac:dyDescent="0.2">
      <c r="A23" s="388" t="s">
        <v>329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</row>
    <row r="25" spans="1:12" x14ac:dyDescent="0.2">
      <c r="A25" s="181">
        <v>10</v>
      </c>
      <c r="B25" s="181">
        <v>20</v>
      </c>
      <c r="C25" s="181">
        <v>30</v>
      </c>
      <c r="D25" s="181">
        <v>40</v>
      </c>
      <c r="E25" s="181">
        <v>60</v>
      </c>
      <c r="F25" s="181">
        <v>80</v>
      </c>
      <c r="G25" s="181">
        <v>100</v>
      </c>
      <c r="H25" s="181">
        <v>120</v>
      </c>
      <c r="I25" s="181">
        <v>140</v>
      </c>
      <c r="J25" s="181">
        <v>16</v>
      </c>
      <c r="K25" s="181"/>
      <c r="L25" s="181"/>
    </row>
    <row r="26" spans="1:12" x14ac:dyDescent="0.2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30" spans="1:12" ht="14.25" x14ac:dyDescent="0.2">
      <c r="A30" s="408" t="s">
        <v>289</v>
      </c>
      <c r="B30" s="408"/>
      <c r="C30" s="408"/>
      <c r="D30" s="413" t="s">
        <v>290</v>
      </c>
      <c r="E30" s="413"/>
      <c r="F30" s="413"/>
      <c r="G30" s="414" t="s">
        <v>291</v>
      </c>
      <c r="H30" s="414"/>
      <c r="I30" s="414"/>
      <c r="J30" s="412" t="s">
        <v>338</v>
      </c>
      <c r="K30" s="412"/>
      <c r="L30" s="412"/>
    </row>
    <row r="31" spans="1:12" ht="15.75" x14ac:dyDescent="0.25">
      <c r="A31" s="419">
        <f>(1000*D31)/G31</f>
        <v>5</v>
      </c>
      <c r="B31" s="419"/>
      <c r="C31" s="419"/>
      <c r="D31" s="317">
        <f>(A34+1)*14.2234</f>
        <v>56.893599999999999</v>
      </c>
      <c r="E31" s="317"/>
      <c r="F31" s="317"/>
      <c r="G31" s="393">
        <f>J31*14.2234</f>
        <v>11378.72</v>
      </c>
      <c r="H31" s="418"/>
      <c r="I31" s="394"/>
      <c r="J31" s="385">
        <v>800</v>
      </c>
      <c r="K31" s="386"/>
      <c r="L31" s="387"/>
    </row>
    <row r="33" spans="1:10" ht="14.25" x14ac:dyDescent="0.2">
      <c r="A33" s="412" t="s">
        <v>292</v>
      </c>
      <c r="B33" s="412"/>
      <c r="C33" s="412"/>
      <c r="D33" s="416" t="s">
        <v>293</v>
      </c>
      <c r="E33" s="416"/>
      <c r="F33" s="416"/>
    </row>
    <row r="34" spans="1:10" x14ac:dyDescent="0.2">
      <c r="A34" s="415">
        <v>3</v>
      </c>
      <c r="B34" s="415"/>
      <c r="C34" s="415"/>
      <c r="D34" s="417">
        <f>A34+1</f>
        <v>4</v>
      </c>
      <c r="E34" s="417"/>
      <c r="F34" s="417"/>
    </row>
    <row r="35" spans="1:10" x14ac:dyDescent="0.2">
      <c r="J35" s="89">
        <f>B49*25.4</f>
        <v>3.0007558775225878</v>
      </c>
    </row>
    <row r="39" spans="1:10" x14ac:dyDescent="0.2">
      <c r="B39" s="257" t="s">
        <v>336</v>
      </c>
      <c r="C39" s="31">
        <f>A34</f>
        <v>3</v>
      </c>
      <c r="J39" s="116">
        <f>B44</f>
        <v>508</v>
      </c>
    </row>
    <row r="40" spans="1:10" x14ac:dyDescent="0.2">
      <c r="B40" s="83" t="s">
        <v>335</v>
      </c>
      <c r="C40" s="258">
        <f>D34</f>
        <v>4</v>
      </c>
    </row>
    <row r="43" spans="1:10" x14ac:dyDescent="0.2">
      <c r="A43" s="129" t="s">
        <v>296</v>
      </c>
      <c r="B43" s="31">
        <f>D31</f>
        <v>56.893599999999999</v>
      </c>
      <c r="C43" s="81" t="s">
        <v>337</v>
      </c>
    </row>
    <row r="44" spans="1:10" x14ac:dyDescent="0.2">
      <c r="A44" s="129" t="s">
        <v>294</v>
      </c>
      <c r="B44" s="9">
        <v>508</v>
      </c>
      <c r="C44" s="81" t="s">
        <v>295</v>
      </c>
    </row>
    <row r="45" spans="1:10" x14ac:dyDescent="0.2">
      <c r="A45" s="129" t="s">
        <v>298</v>
      </c>
      <c r="B45" s="9">
        <v>12000</v>
      </c>
      <c r="C45" s="81" t="s">
        <v>297</v>
      </c>
    </row>
    <row r="46" spans="1:10" x14ac:dyDescent="0.2">
      <c r="A46" s="129" t="s">
        <v>299</v>
      </c>
      <c r="B46" s="9">
        <v>0.4</v>
      </c>
      <c r="C46" s="81" t="s">
        <v>305</v>
      </c>
    </row>
    <row r="47" spans="1:10" x14ac:dyDescent="0.2">
      <c r="A47" s="129" t="s">
        <v>212</v>
      </c>
      <c r="B47" s="9">
        <v>0.6</v>
      </c>
      <c r="C47" s="81" t="s">
        <v>325</v>
      </c>
    </row>
    <row r="48" spans="1:10" x14ac:dyDescent="0.2">
      <c r="A48" s="129" t="s">
        <v>71</v>
      </c>
      <c r="B48" s="116">
        <f>I48/25.4</f>
        <v>3.937007874015748E-2</v>
      </c>
      <c r="C48" s="81" t="s">
        <v>302</v>
      </c>
      <c r="I48" s="8">
        <v>1</v>
      </c>
      <c r="J48" s="81" t="s">
        <v>210</v>
      </c>
    </row>
    <row r="49" spans="1:12" x14ac:dyDescent="0.2">
      <c r="A49" s="129" t="s">
        <v>301</v>
      </c>
      <c r="B49" s="116">
        <f>((B43*(B44/25.4))/((2*B45*B47)+(2*B46*B43)))+B48</f>
        <v>0.11813999517805464</v>
      </c>
      <c r="C49" s="81" t="s">
        <v>300</v>
      </c>
    </row>
    <row r="50" spans="1:12" x14ac:dyDescent="0.2">
      <c r="A50" s="259"/>
      <c r="B50" s="246"/>
    </row>
    <row r="52" spans="1:12" x14ac:dyDescent="0.2">
      <c r="A52" s="422" t="s">
        <v>403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</row>
    <row r="53" spans="1:12" ht="14.25" x14ac:dyDescent="0.2">
      <c r="A53" s="428" t="s">
        <v>303</v>
      </c>
      <c r="B53" s="428"/>
      <c r="C53" s="428"/>
      <c r="D53" s="329" t="s">
        <v>407</v>
      </c>
      <c r="E53" s="329"/>
      <c r="F53" s="329"/>
      <c r="G53" s="329"/>
      <c r="H53" s="329"/>
      <c r="I53" s="329"/>
      <c r="J53" s="329"/>
      <c r="K53" s="329"/>
      <c r="L53" s="329"/>
    </row>
    <row r="54" spans="1:12" x14ac:dyDescent="0.2">
      <c r="A54" s="329"/>
      <c r="B54" s="329"/>
      <c r="C54" s="329"/>
      <c r="D54" s="329"/>
      <c r="E54" s="329"/>
      <c r="F54" s="329"/>
      <c r="G54" s="139" t="s">
        <v>304</v>
      </c>
      <c r="H54" s="139">
        <v>950</v>
      </c>
      <c r="I54" s="139">
        <v>1000</v>
      </c>
      <c r="J54" s="139">
        <v>1050</v>
      </c>
      <c r="K54" s="139">
        <v>1100</v>
      </c>
      <c r="L54" s="139">
        <v>1150</v>
      </c>
    </row>
    <row r="55" spans="1:12" x14ac:dyDescent="0.2">
      <c r="A55" s="420" t="s">
        <v>339</v>
      </c>
      <c r="B55" s="420"/>
      <c r="C55" s="420"/>
      <c r="D55" s="420"/>
      <c r="E55" s="420"/>
      <c r="F55" s="420"/>
      <c r="G55" s="116">
        <v>0.4</v>
      </c>
      <c r="H55" s="116">
        <v>0.5</v>
      </c>
      <c r="I55" s="116">
        <v>0.7</v>
      </c>
      <c r="J55" s="116">
        <v>0.7</v>
      </c>
      <c r="K55" s="116">
        <v>0.7</v>
      </c>
      <c r="L55" s="116">
        <v>0.7</v>
      </c>
    </row>
    <row r="56" spans="1:12" x14ac:dyDescent="0.2">
      <c r="A56" s="421" t="s">
        <v>340</v>
      </c>
      <c r="B56" s="421"/>
      <c r="C56" s="421"/>
      <c r="D56" s="421"/>
      <c r="E56" s="421"/>
      <c r="F56" s="421"/>
      <c r="G56" s="260">
        <v>0.4</v>
      </c>
      <c r="H56" s="260">
        <v>0.4</v>
      </c>
      <c r="I56" s="260">
        <v>0.4</v>
      </c>
      <c r="J56" s="260">
        <v>0.4</v>
      </c>
      <c r="K56" s="260">
        <v>0.5</v>
      </c>
      <c r="L56" s="260">
        <v>0.7</v>
      </c>
    </row>
    <row r="58" spans="1:12" x14ac:dyDescent="0.2">
      <c r="A58" s="424" t="s">
        <v>404</v>
      </c>
      <c r="B58" s="424"/>
      <c r="C58" s="424"/>
      <c r="D58" s="424"/>
      <c r="E58" s="424"/>
      <c r="F58" s="424"/>
      <c r="G58" s="424"/>
      <c r="H58" s="424"/>
      <c r="I58" s="424"/>
      <c r="J58" s="424"/>
      <c r="K58" s="424"/>
      <c r="L58" s="424"/>
    </row>
    <row r="59" spans="1:12" x14ac:dyDescent="0.2">
      <c r="A59" s="365" t="s">
        <v>405</v>
      </c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</row>
    <row r="60" spans="1:12" x14ac:dyDescent="0.2">
      <c r="A60" s="329" t="s">
        <v>306</v>
      </c>
      <c r="B60" s="329"/>
      <c r="C60" s="329"/>
      <c r="D60" s="329"/>
      <c r="E60" s="329"/>
      <c r="F60" s="329"/>
      <c r="G60" s="261" t="s">
        <v>328</v>
      </c>
      <c r="H60" s="139">
        <v>750</v>
      </c>
      <c r="I60" s="139">
        <v>850</v>
      </c>
      <c r="J60" s="139">
        <v>900</v>
      </c>
      <c r="K60" s="139">
        <v>1100</v>
      </c>
      <c r="L60" s="139">
        <v>1200</v>
      </c>
    </row>
    <row r="61" spans="1:12" x14ac:dyDescent="0.2">
      <c r="A61" s="420" t="s">
        <v>307</v>
      </c>
      <c r="B61" s="420"/>
      <c r="C61" s="420"/>
      <c r="D61" s="420"/>
      <c r="E61" s="420"/>
      <c r="F61" s="420"/>
      <c r="G61" s="262">
        <v>12000</v>
      </c>
      <c r="H61" s="116">
        <v>10700</v>
      </c>
      <c r="I61" s="116">
        <v>7100</v>
      </c>
      <c r="J61" s="116">
        <v>5000</v>
      </c>
      <c r="K61" s="116" t="s">
        <v>77</v>
      </c>
      <c r="L61" s="116" t="s">
        <v>77</v>
      </c>
    </row>
    <row r="62" spans="1:12" x14ac:dyDescent="0.2">
      <c r="A62" s="421" t="s">
        <v>308</v>
      </c>
      <c r="B62" s="421"/>
      <c r="C62" s="421"/>
      <c r="D62" s="421"/>
      <c r="E62" s="421"/>
      <c r="F62" s="421"/>
      <c r="G62" s="263">
        <v>15000</v>
      </c>
      <c r="H62" s="260">
        <v>12950</v>
      </c>
      <c r="I62" s="260">
        <v>7800</v>
      </c>
      <c r="J62" s="260">
        <v>5000</v>
      </c>
      <c r="K62" s="260" t="s">
        <v>77</v>
      </c>
      <c r="L62" s="260" t="s">
        <v>77</v>
      </c>
    </row>
    <row r="63" spans="1:12" x14ac:dyDescent="0.2">
      <c r="A63" s="430" t="s">
        <v>341</v>
      </c>
      <c r="B63" s="431"/>
      <c r="C63" s="431"/>
      <c r="D63" s="431"/>
      <c r="E63" s="431"/>
      <c r="F63" s="432"/>
      <c r="G63" s="262">
        <v>11592</v>
      </c>
      <c r="H63" s="116">
        <v>10300</v>
      </c>
      <c r="I63" s="116">
        <v>9400</v>
      </c>
      <c r="J63" s="116">
        <v>9400</v>
      </c>
      <c r="K63" s="116">
        <v>7495</v>
      </c>
      <c r="L63" s="116">
        <v>4500</v>
      </c>
    </row>
    <row r="64" spans="1:12" x14ac:dyDescent="0.2">
      <c r="A64" s="433" t="s">
        <v>342</v>
      </c>
      <c r="B64" s="434"/>
      <c r="C64" s="434"/>
      <c r="D64" s="434"/>
      <c r="E64" s="434"/>
      <c r="F64" s="435"/>
      <c r="G64" s="263">
        <v>17096</v>
      </c>
      <c r="H64" s="260">
        <v>16897</v>
      </c>
      <c r="I64" s="260">
        <v>16000</v>
      </c>
      <c r="J64" s="260">
        <v>16000</v>
      </c>
      <c r="K64" s="260">
        <v>10400</v>
      </c>
      <c r="L64" s="260">
        <v>6800</v>
      </c>
    </row>
    <row r="65" spans="1:12" x14ac:dyDescent="0.2">
      <c r="A65" s="420" t="s">
        <v>326</v>
      </c>
      <c r="B65" s="420"/>
      <c r="C65" s="420"/>
      <c r="D65" s="420"/>
      <c r="E65" s="420"/>
      <c r="F65" s="420"/>
      <c r="G65" s="116">
        <v>13750</v>
      </c>
      <c r="H65" s="116">
        <v>13750</v>
      </c>
      <c r="I65" s="116">
        <v>13150</v>
      </c>
      <c r="J65" s="116">
        <v>12500</v>
      </c>
      <c r="K65" s="116" t="s">
        <v>77</v>
      </c>
      <c r="L65" s="116" t="s">
        <v>77</v>
      </c>
    </row>
    <row r="66" spans="1:12" x14ac:dyDescent="0.2">
      <c r="A66" s="421" t="s">
        <v>327</v>
      </c>
      <c r="B66" s="421"/>
      <c r="C66" s="421"/>
      <c r="D66" s="421"/>
      <c r="E66" s="421"/>
      <c r="F66" s="421"/>
      <c r="G66" s="260">
        <v>13700</v>
      </c>
      <c r="H66" s="260">
        <v>14700</v>
      </c>
      <c r="I66" s="260">
        <v>14300</v>
      </c>
      <c r="J66" s="260">
        <v>14100</v>
      </c>
      <c r="K66" s="260">
        <v>10300</v>
      </c>
      <c r="L66" s="260">
        <v>5000</v>
      </c>
    </row>
    <row r="68" spans="1:12" x14ac:dyDescent="0.2">
      <c r="C68" s="425" t="s">
        <v>311</v>
      </c>
      <c r="D68" s="425"/>
      <c r="F68" s="426" t="s">
        <v>312</v>
      </c>
      <c r="G68" s="427"/>
      <c r="I68" s="406"/>
      <c r="J68" s="406"/>
    </row>
    <row r="69" spans="1:12" ht="14.25" x14ac:dyDescent="0.2">
      <c r="C69" s="264" t="s">
        <v>309</v>
      </c>
      <c r="D69" s="111" t="s">
        <v>310</v>
      </c>
      <c r="F69" s="12" t="s">
        <v>17</v>
      </c>
      <c r="G69" s="265" t="s">
        <v>313</v>
      </c>
      <c r="I69" s="154"/>
      <c r="J69" s="154"/>
    </row>
    <row r="70" spans="1:12" x14ac:dyDescent="0.2">
      <c r="C70" s="9">
        <v>900</v>
      </c>
      <c r="D70" s="32">
        <f>(5/9)*(C70-32)</f>
        <v>482.22222222222223</v>
      </c>
      <c r="F70" s="9">
        <v>250</v>
      </c>
      <c r="G70" s="266">
        <f>F70/14.2234</f>
        <v>17.576669432062658</v>
      </c>
      <c r="I70" s="246"/>
      <c r="J70" s="76"/>
    </row>
    <row r="71" spans="1:12" x14ac:dyDescent="0.2">
      <c r="C71" s="32">
        <f>((9/5)*D71)+32</f>
        <v>249.99799999999999</v>
      </c>
      <c r="D71" s="9">
        <v>121.11</v>
      </c>
      <c r="F71" s="266">
        <f>G71*14.2234</f>
        <v>17068.079999999998</v>
      </c>
      <c r="G71" s="9">
        <v>1200</v>
      </c>
    </row>
    <row r="73" spans="1:12" x14ac:dyDescent="0.2">
      <c r="A73" s="423" t="s">
        <v>316</v>
      </c>
      <c r="B73" s="423"/>
      <c r="C73" s="423"/>
      <c r="D73" s="423"/>
      <c r="E73" s="423"/>
      <c r="F73" s="423"/>
      <c r="G73" s="423"/>
      <c r="H73" s="423"/>
      <c r="J73" s="405" t="s">
        <v>330</v>
      </c>
      <c r="K73" s="405"/>
      <c r="L73" s="405"/>
    </row>
    <row r="74" spans="1:12" x14ac:dyDescent="0.2">
      <c r="A74" s="429" t="s">
        <v>314</v>
      </c>
      <c r="B74" s="429"/>
      <c r="C74" s="429"/>
      <c r="D74" s="429"/>
      <c r="E74" s="429"/>
      <c r="F74" s="429" t="s">
        <v>315</v>
      </c>
      <c r="G74" s="429"/>
      <c r="H74" s="429"/>
      <c r="J74" s="405" t="s">
        <v>331</v>
      </c>
      <c r="K74" s="405"/>
      <c r="L74" s="405"/>
    </row>
    <row r="75" spans="1:12" x14ac:dyDescent="0.2">
      <c r="A75" s="438" t="s">
        <v>317</v>
      </c>
      <c r="B75" s="438"/>
      <c r="C75" s="438"/>
      <c r="D75" s="438"/>
      <c r="E75" s="438"/>
      <c r="F75" s="323">
        <v>1</v>
      </c>
      <c r="G75" s="323"/>
      <c r="H75" s="323"/>
      <c r="J75" s="408" t="s">
        <v>332</v>
      </c>
      <c r="K75" s="408"/>
      <c r="L75" s="267">
        <v>0.05</v>
      </c>
    </row>
    <row r="76" spans="1:12" ht="13.5" thickBot="1" x14ac:dyDescent="0.25">
      <c r="A76" s="436" t="s">
        <v>318</v>
      </c>
      <c r="B76" s="436"/>
      <c r="C76" s="436"/>
      <c r="D76" s="436"/>
      <c r="E76" s="436"/>
      <c r="F76" s="437" t="s">
        <v>77</v>
      </c>
      <c r="G76" s="437"/>
      <c r="H76" s="437"/>
      <c r="J76" s="409" t="s">
        <v>333</v>
      </c>
      <c r="K76" s="409"/>
      <c r="L76" s="268">
        <v>6.5000000000000002E-2</v>
      </c>
    </row>
    <row r="77" spans="1:12" x14ac:dyDescent="0.2">
      <c r="A77" s="436" t="s">
        <v>319</v>
      </c>
      <c r="B77" s="436"/>
      <c r="C77" s="436"/>
      <c r="D77" s="436"/>
      <c r="E77" s="436"/>
      <c r="F77" s="437">
        <v>1</v>
      </c>
      <c r="G77" s="437"/>
      <c r="H77" s="437"/>
      <c r="J77" s="410" t="s">
        <v>332</v>
      </c>
      <c r="K77" s="410"/>
      <c r="L77" s="269">
        <f>L75*25.4</f>
        <v>1.27</v>
      </c>
    </row>
    <row r="78" spans="1:12" x14ac:dyDescent="0.2">
      <c r="A78" s="436" t="s">
        <v>321</v>
      </c>
      <c r="B78" s="436"/>
      <c r="C78" s="436"/>
      <c r="D78" s="436"/>
      <c r="E78" s="436"/>
      <c r="F78" s="437">
        <v>1</v>
      </c>
      <c r="G78" s="437"/>
      <c r="H78" s="437"/>
      <c r="J78" s="411" t="s">
        <v>333</v>
      </c>
      <c r="K78" s="411"/>
      <c r="L78" s="270">
        <f>L76*25.4</f>
        <v>1.651</v>
      </c>
    </row>
    <row r="79" spans="1:12" x14ac:dyDescent="0.2">
      <c r="A79" s="436" t="s">
        <v>320</v>
      </c>
      <c r="B79" s="436"/>
      <c r="C79" s="436"/>
      <c r="D79" s="436"/>
      <c r="E79" s="436"/>
      <c r="F79" s="437">
        <v>0.85</v>
      </c>
      <c r="G79" s="437"/>
      <c r="H79" s="437"/>
      <c r="J79" s="407" t="s">
        <v>334</v>
      </c>
      <c r="K79" s="407"/>
      <c r="L79" s="407"/>
    </row>
    <row r="80" spans="1:12" x14ac:dyDescent="0.2">
      <c r="A80" s="439" t="s">
        <v>322</v>
      </c>
      <c r="B80" s="439"/>
      <c r="C80" s="439"/>
      <c r="D80" s="439"/>
      <c r="E80" s="439"/>
      <c r="F80" s="440">
        <v>0.85</v>
      </c>
      <c r="G80" s="440"/>
      <c r="H80" s="440"/>
      <c r="J80" s="94"/>
      <c r="K80" s="94"/>
    </row>
    <row r="81" spans="1:11" x14ac:dyDescent="0.2">
      <c r="A81" s="438" t="s">
        <v>323</v>
      </c>
      <c r="B81" s="438"/>
      <c r="C81" s="438"/>
      <c r="D81" s="438"/>
      <c r="E81" s="438"/>
      <c r="F81" s="323">
        <v>0.8</v>
      </c>
      <c r="G81" s="323"/>
      <c r="H81" s="323"/>
      <c r="J81" s="94"/>
      <c r="K81" s="94"/>
    </row>
    <row r="82" spans="1:11" x14ac:dyDescent="0.2">
      <c r="A82" s="438" t="s">
        <v>324</v>
      </c>
      <c r="B82" s="438"/>
      <c r="C82" s="438"/>
      <c r="D82" s="438"/>
      <c r="E82" s="438"/>
      <c r="F82" s="323">
        <v>0.6</v>
      </c>
      <c r="G82" s="323"/>
      <c r="H82" s="323"/>
    </row>
  </sheetData>
  <sheetProtection password="CEFA" sheet="1" objects="1" scenarios="1"/>
  <mergeCells count="61">
    <mergeCell ref="A82:E82"/>
    <mergeCell ref="F82:H82"/>
    <mergeCell ref="A80:E80"/>
    <mergeCell ref="F80:H80"/>
    <mergeCell ref="A81:E81"/>
    <mergeCell ref="F81:H81"/>
    <mergeCell ref="A74:E74"/>
    <mergeCell ref="F74:H74"/>
    <mergeCell ref="A63:F63"/>
    <mergeCell ref="A64:F64"/>
    <mergeCell ref="A79:E79"/>
    <mergeCell ref="F75:H75"/>
    <mergeCell ref="F76:H76"/>
    <mergeCell ref="F77:H77"/>
    <mergeCell ref="F78:H78"/>
    <mergeCell ref="F79:H79"/>
    <mergeCell ref="A75:E75"/>
    <mergeCell ref="A76:E76"/>
    <mergeCell ref="A77:E77"/>
    <mergeCell ref="A78:E78"/>
    <mergeCell ref="A55:F55"/>
    <mergeCell ref="A56:F56"/>
    <mergeCell ref="A52:L52"/>
    <mergeCell ref="A73:H73"/>
    <mergeCell ref="A58:L58"/>
    <mergeCell ref="A59:L59"/>
    <mergeCell ref="A60:F60"/>
    <mergeCell ref="A61:F61"/>
    <mergeCell ref="A65:F65"/>
    <mergeCell ref="A66:F66"/>
    <mergeCell ref="A62:F62"/>
    <mergeCell ref="C68:D68"/>
    <mergeCell ref="F68:G68"/>
    <mergeCell ref="A53:C53"/>
    <mergeCell ref="D53:L53"/>
    <mergeCell ref="A54:F54"/>
    <mergeCell ref="A34:C34"/>
    <mergeCell ref="D33:F33"/>
    <mergeCell ref="D34:F34"/>
    <mergeCell ref="G31:I31"/>
    <mergeCell ref="J31:L31"/>
    <mergeCell ref="A31:C31"/>
    <mergeCell ref="D31:F31"/>
    <mergeCell ref="A11:L11"/>
    <mergeCell ref="A12:L12"/>
    <mergeCell ref="A14:L14"/>
    <mergeCell ref="A10:L10"/>
    <mergeCell ref="A33:C33"/>
    <mergeCell ref="A23:L23"/>
    <mergeCell ref="J30:L30"/>
    <mergeCell ref="A30:C30"/>
    <mergeCell ref="D30:F30"/>
    <mergeCell ref="G30:I30"/>
    <mergeCell ref="J73:L73"/>
    <mergeCell ref="J74:L74"/>
    <mergeCell ref="I68:J68"/>
    <mergeCell ref="J79:L79"/>
    <mergeCell ref="J75:K75"/>
    <mergeCell ref="J76:K76"/>
    <mergeCell ref="J77:K77"/>
    <mergeCell ref="J78:K78"/>
  </mergeCells>
  <phoneticPr fontId="0" type="noConversion"/>
  <hyperlinks>
    <hyperlink ref="A18:B18" location="indice!A1" display="VOLTA ÍNDICE"/>
  </hyperlinks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showGridLines="0" defaultGridColor="0" colorId="52" zoomScale="98" workbookViewId="0">
      <pane ySplit="12" topLeftCell="A13" activePane="bottomLeft" state="frozen"/>
      <selection pane="bottomLeft" activeCell="P18" sqref="P18"/>
    </sheetView>
  </sheetViews>
  <sheetFormatPr defaultRowHeight="12.75" x14ac:dyDescent="0.2"/>
  <cols>
    <col min="1" max="16384" width="9.140625" style="81"/>
  </cols>
  <sheetData>
    <row r="1" spans="1:12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x14ac:dyDescent="0.2">
      <c r="A2" s="70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2">
      <c r="A6" s="271"/>
      <c r="B6" s="271"/>
      <c r="C6" s="271"/>
      <c r="D6" s="117"/>
      <c r="E6" s="117"/>
      <c r="F6" s="117"/>
      <c r="G6" s="117"/>
      <c r="H6" s="117"/>
      <c r="I6" s="117"/>
      <c r="J6" s="117"/>
      <c r="K6" s="117"/>
      <c r="L6" s="117"/>
    </row>
    <row r="7" spans="1:12" x14ac:dyDescent="0.2">
      <c r="A7" s="13"/>
      <c r="B7" s="13"/>
      <c r="C7" s="13"/>
      <c r="D7" s="117"/>
      <c r="E7" s="117"/>
      <c r="F7" s="117"/>
      <c r="G7" s="117"/>
      <c r="H7" s="117"/>
      <c r="I7" s="117"/>
      <c r="J7" s="117"/>
      <c r="K7" s="117"/>
      <c r="L7" s="117"/>
    </row>
    <row r="8" spans="1:12" x14ac:dyDescent="0.2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x14ac:dyDescent="0.2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x14ac:dyDescent="0.2">
      <c r="A10" s="307" t="s">
        <v>409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</row>
    <row r="11" spans="1:12" x14ac:dyDescent="0.2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</row>
    <row r="12" spans="1:12" x14ac:dyDescent="0.2">
      <c r="A12" s="314" t="s">
        <v>416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</row>
    <row r="14" spans="1:12" x14ac:dyDescent="0.2">
      <c r="A14" s="388" t="s">
        <v>343</v>
      </c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</row>
    <row r="15" spans="1:12" x14ac:dyDescent="0.2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</row>
    <row r="16" spans="1:12" x14ac:dyDescent="0.2">
      <c r="A16" s="453" t="s">
        <v>369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</row>
    <row r="17" spans="1:13" x14ac:dyDescent="0.2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</row>
    <row r="18" spans="1:13" x14ac:dyDescent="0.2">
      <c r="A18" s="238"/>
      <c r="B18" s="272" t="s">
        <v>301</v>
      </c>
      <c r="C18" s="102"/>
      <c r="D18" s="273" t="s">
        <v>399</v>
      </c>
      <c r="E18" s="238"/>
      <c r="F18" s="238"/>
      <c r="G18" s="238"/>
      <c r="H18" s="238"/>
      <c r="I18" s="238"/>
      <c r="J18" s="238"/>
      <c r="K18" s="238"/>
      <c r="L18" s="238"/>
    </row>
    <row r="19" spans="1:13" ht="14.25" x14ac:dyDescent="0.2">
      <c r="A19" s="238"/>
      <c r="B19" s="272" t="s">
        <v>296</v>
      </c>
      <c r="C19" s="274">
        <f>I19*14.2234</f>
        <v>42.670200000000001</v>
      </c>
      <c r="D19" s="273" t="s">
        <v>348</v>
      </c>
      <c r="E19" s="238"/>
      <c r="F19" s="238"/>
      <c r="G19" s="238"/>
      <c r="H19" s="238"/>
      <c r="I19" s="8">
        <v>3</v>
      </c>
      <c r="J19" s="273" t="s">
        <v>349</v>
      </c>
      <c r="K19" s="275">
        <f>I19/1.03323</f>
        <v>2.9035161580674194</v>
      </c>
      <c r="L19" s="273" t="s">
        <v>366</v>
      </c>
    </row>
    <row r="20" spans="1:13" x14ac:dyDescent="0.2">
      <c r="A20" s="238"/>
      <c r="B20" s="272" t="s">
        <v>354</v>
      </c>
      <c r="C20" s="274">
        <f>I20/25.4</f>
        <v>20</v>
      </c>
      <c r="D20" s="273" t="s">
        <v>350</v>
      </c>
      <c r="E20" s="238"/>
      <c r="F20" s="238"/>
      <c r="G20" s="238"/>
      <c r="H20" s="238"/>
      <c r="I20" s="8">
        <v>508</v>
      </c>
      <c r="J20" s="273" t="s">
        <v>210</v>
      </c>
      <c r="K20" s="181">
        <f>I20/10</f>
        <v>50.8</v>
      </c>
      <c r="L20" s="273" t="s">
        <v>365</v>
      </c>
    </row>
    <row r="21" spans="1:13" x14ac:dyDescent="0.2">
      <c r="A21" s="238"/>
      <c r="B21" s="272" t="s">
        <v>353</v>
      </c>
      <c r="C21" s="274">
        <f>I21/25.4</f>
        <v>6.4960629921259843</v>
      </c>
      <c r="D21" s="273" t="s">
        <v>351</v>
      </c>
      <c r="E21" s="238"/>
      <c r="F21" s="238"/>
      <c r="G21" s="238"/>
      <c r="H21" s="238"/>
      <c r="I21" s="8">
        <v>165</v>
      </c>
      <c r="J21" s="273" t="s">
        <v>210</v>
      </c>
      <c r="K21" s="276">
        <f>I21/10</f>
        <v>16.5</v>
      </c>
      <c r="L21" s="273" t="s">
        <v>365</v>
      </c>
    </row>
    <row r="22" spans="1:13" ht="14.25" x14ac:dyDescent="0.2">
      <c r="A22" s="238"/>
      <c r="B22" s="272" t="s">
        <v>397</v>
      </c>
      <c r="C22" s="274">
        <f>I22*14.2234</f>
        <v>29869.14</v>
      </c>
      <c r="D22" s="273" t="s">
        <v>396</v>
      </c>
      <c r="E22" s="238"/>
      <c r="F22" s="238"/>
      <c r="G22" s="238"/>
      <c r="H22" s="238"/>
      <c r="I22" s="8">
        <v>2100</v>
      </c>
      <c r="J22" s="273" t="s">
        <v>349</v>
      </c>
      <c r="K22" s="247"/>
      <c r="L22" s="277"/>
    </row>
    <row r="23" spans="1:13" x14ac:dyDescent="0.2">
      <c r="A23" s="238"/>
      <c r="B23" s="272" t="s">
        <v>358</v>
      </c>
      <c r="C23" s="79">
        <v>0.7</v>
      </c>
      <c r="D23" s="273" t="s">
        <v>355</v>
      </c>
      <c r="E23" s="238"/>
      <c r="F23" s="238"/>
      <c r="G23" s="238"/>
      <c r="H23" s="238"/>
      <c r="I23" s="238"/>
      <c r="J23" s="238"/>
      <c r="K23" s="238"/>
      <c r="L23" s="238"/>
    </row>
    <row r="24" spans="1:13" x14ac:dyDescent="0.2">
      <c r="A24" s="238"/>
      <c r="B24" s="272" t="s">
        <v>359</v>
      </c>
      <c r="C24" s="274">
        <f>C20*2</f>
        <v>40</v>
      </c>
      <c r="D24" s="273" t="s">
        <v>356</v>
      </c>
      <c r="E24" s="238"/>
      <c r="F24" s="238"/>
      <c r="G24" s="238"/>
      <c r="H24" s="238"/>
      <c r="I24" s="238"/>
      <c r="J24" s="238"/>
      <c r="K24" s="238"/>
      <c r="L24" s="238"/>
    </row>
    <row r="25" spans="1:13" x14ac:dyDescent="0.2">
      <c r="A25" s="238"/>
      <c r="B25" s="272" t="s">
        <v>360</v>
      </c>
      <c r="C25" s="274">
        <f>C21*2</f>
        <v>12.992125984251969</v>
      </c>
      <c r="D25" s="273" t="s">
        <v>357</v>
      </c>
      <c r="E25" s="238"/>
      <c r="F25" s="238"/>
      <c r="G25" s="238"/>
      <c r="H25" s="238"/>
      <c r="I25" s="278"/>
      <c r="J25" s="273" t="s">
        <v>393</v>
      </c>
      <c r="K25" s="238"/>
      <c r="L25" s="238"/>
    </row>
    <row r="26" spans="1:13" x14ac:dyDescent="0.2">
      <c r="A26" s="238"/>
      <c r="B26" s="272" t="s">
        <v>362</v>
      </c>
      <c r="C26" s="79">
        <v>0.5</v>
      </c>
      <c r="D26" s="273" t="s">
        <v>361</v>
      </c>
      <c r="E26" s="238"/>
      <c r="F26" s="238"/>
      <c r="G26" s="238"/>
      <c r="H26" s="238"/>
      <c r="I26" s="238"/>
      <c r="J26" s="238"/>
      <c r="K26" s="238"/>
      <c r="L26" s="238"/>
      <c r="M26" s="10"/>
    </row>
    <row r="27" spans="1:13" x14ac:dyDescent="0.2">
      <c r="A27" s="238"/>
      <c r="B27" s="272" t="s">
        <v>299</v>
      </c>
      <c r="C27" s="79">
        <v>0.5</v>
      </c>
      <c r="D27" s="273" t="s">
        <v>402</v>
      </c>
      <c r="E27" s="238"/>
      <c r="F27" s="238"/>
      <c r="G27" s="238"/>
      <c r="H27" s="238"/>
      <c r="I27" s="238"/>
      <c r="J27" s="238"/>
      <c r="K27" s="238"/>
      <c r="L27" s="238"/>
    </row>
    <row r="28" spans="1:13" x14ac:dyDescent="0.2">
      <c r="A28" s="238"/>
      <c r="B28" s="272" t="s">
        <v>364</v>
      </c>
      <c r="C28" s="79"/>
      <c r="D28" s="273" t="s">
        <v>363</v>
      </c>
      <c r="E28" s="238"/>
      <c r="F28" s="238"/>
      <c r="G28" s="238"/>
      <c r="H28" s="238"/>
      <c r="I28" s="238"/>
      <c r="J28" s="238"/>
      <c r="K28" s="238"/>
      <c r="L28" s="238"/>
    </row>
    <row r="29" spans="1:13" x14ac:dyDescent="0.2">
      <c r="A29" s="238"/>
      <c r="B29" s="272" t="s">
        <v>374</v>
      </c>
      <c r="C29" s="79"/>
      <c r="D29" s="273" t="s">
        <v>375</v>
      </c>
      <c r="E29" s="238"/>
      <c r="F29" s="238"/>
      <c r="G29" s="238"/>
      <c r="H29" s="238"/>
      <c r="I29" s="238"/>
      <c r="J29" s="238"/>
      <c r="K29" s="238"/>
      <c r="L29" s="238"/>
    </row>
    <row r="30" spans="1:13" x14ac:dyDescent="0.2">
      <c r="A30" s="238"/>
      <c r="B30" s="272" t="s">
        <v>376</v>
      </c>
      <c r="C30" s="79"/>
      <c r="D30" s="273" t="s">
        <v>395</v>
      </c>
      <c r="E30" s="238"/>
      <c r="F30" s="238"/>
      <c r="G30" s="238"/>
      <c r="H30" s="238"/>
      <c r="I30" s="238"/>
      <c r="J30" s="238"/>
      <c r="K30" s="238"/>
      <c r="L30" s="238"/>
    </row>
    <row r="31" spans="1:13" x14ac:dyDescent="0.2">
      <c r="A31" s="238"/>
      <c r="B31" s="272" t="s">
        <v>378</v>
      </c>
      <c r="C31" s="79"/>
      <c r="D31" s="273" t="s">
        <v>377</v>
      </c>
      <c r="E31" s="238"/>
      <c r="F31" s="238"/>
      <c r="G31" s="238"/>
      <c r="H31" s="238"/>
      <c r="I31" s="238"/>
      <c r="J31" s="238"/>
      <c r="K31" s="238"/>
      <c r="L31" s="238"/>
    </row>
    <row r="32" spans="1:13" x14ac:dyDescent="0.2">
      <c r="A32" s="238"/>
      <c r="B32" s="272" t="s">
        <v>379</v>
      </c>
      <c r="C32" s="79"/>
      <c r="D32" s="273" t="s">
        <v>377</v>
      </c>
      <c r="E32" s="238"/>
      <c r="F32" s="238"/>
      <c r="G32" s="238"/>
      <c r="H32" s="238"/>
      <c r="I32" s="238"/>
      <c r="J32" s="238"/>
      <c r="K32" s="238"/>
      <c r="L32" s="238"/>
    </row>
    <row r="33" spans="1:12" x14ac:dyDescent="0.2">
      <c r="A33" s="238"/>
      <c r="B33" s="272" t="s">
        <v>72</v>
      </c>
      <c r="C33" s="79">
        <v>0.9</v>
      </c>
      <c r="D33" s="273" t="s">
        <v>400</v>
      </c>
      <c r="E33" s="238"/>
      <c r="F33" s="238"/>
      <c r="G33" s="238"/>
      <c r="H33" s="238"/>
      <c r="I33" s="238"/>
      <c r="J33" s="238"/>
      <c r="K33" s="238"/>
      <c r="L33" s="238"/>
    </row>
    <row r="35" spans="1:12" ht="14.25" x14ac:dyDescent="0.2">
      <c r="A35" s="448" t="s">
        <v>344</v>
      </c>
      <c r="B35" s="448"/>
      <c r="C35" s="448" t="s">
        <v>345</v>
      </c>
      <c r="D35" s="448"/>
      <c r="E35" s="448" t="s">
        <v>346</v>
      </c>
      <c r="F35" s="448"/>
      <c r="G35" s="448"/>
      <c r="H35" s="448" t="s">
        <v>398</v>
      </c>
      <c r="I35" s="448"/>
      <c r="J35" s="448"/>
      <c r="K35" s="448" t="s">
        <v>347</v>
      </c>
      <c r="L35" s="448"/>
    </row>
    <row r="36" spans="1:12" ht="15.75" x14ac:dyDescent="0.25">
      <c r="A36" s="443" t="s">
        <v>392</v>
      </c>
      <c r="B36" s="443"/>
      <c r="C36" s="444" t="s">
        <v>352</v>
      </c>
      <c r="D36" s="444"/>
      <c r="E36" s="445">
        <f>(I19*K20*2)/((2*H36*C23)-(0.5*I19))*10</f>
        <v>3.3229762878168438</v>
      </c>
      <c r="F36" s="445"/>
      <c r="G36" s="445"/>
      <c r="H36" s="419">
        <f>I22*C27/1.6</f>
        <v>656.25</v>
      </c>
      <c r="I36" s="419"/>
      <c r="J36" s="419"/>
      <c r="K36" s="451">
        <f>C25/C24</f>
        <v>0.32480314960629919</v>
      </c>
      <c r="L36" s="451"/>
    </row>
    <row r="37" spans="1:12" ht="15.75" x14ac:dyDescent="0.25">
      <c r="A37" s="450" t="s">
        <v>367</v>
      </c>
      <c r="B37" s="450"/>
      <c r="C37" s="452" t="s">
        <v>368</v>
      </c>
      <c r="D37" s="452"/>
      <c r="E37" s="454">
        <f>(I19*2*K21)/((2*H37*C23)+I19)*10</f>
        <v>1.0071210579857579</v>
      </c>
      <c r="F37" s="454"/>
      <c r="G37" s="454"/>
      <c r="H37" s="456">
        <f>I22*C27/1.5</f>
        <v>700</v>
      </c>
      <c r="I37" s="456"/>
      <c r="J37" s="456"/>
      <c r="K37" s="455">
        <f>C25/C24</f>
        <v>0.32480314960629919</v>
      </c>
      <c r="L37" s="455"/>
    </row>
    <row r="38" spans="1:12" ht="15.75" x14ac:dyDescent="0.25">
      <c r="A38" s="443" t="s">
        <v>370</v>
      </c>
      <c r="B38" s="443"/>
      <c r="C38" s="452" t="s">
        <v>371</v>
      </c>
      <c r="D38" s="452"/>
      <c r="E38" s="445">
        <f>(I19*2*I20)/((2*H38*C23)-I19)</f>
        <v>3.1197543500511773</v>
      </c>
      <c r="F38" s="445"/>
      <c r="G38" s="445"/>
      <c r="H38" s="419">
        <f>I22*C27/1.5</f>
        <v>700</v>
      </c>
      <c r="I38" s="419"/>
      <c r="J38" s="419"/>
      <c r="K38" s="451">
        <f>I19/(H38*100*C23)</f>
        <v>6.1224489795918364E-5</v>
      </c>
      <c r="L38" s="451"/>
    </row>
    <row r="39" spans="1:12" ht="15.75" x14ac:dyDescent="0.25">
      <c r="A39" s="450" t="s">
        <v>388</v>
      </c>
      <c r="B39" s="450"/>
      <c r="C39" s="452" t="s">
        <v>391</v>
      </c>
      <c r="D39" s="452"/>
      <c r="E39" s="454">
        <f>(I19*K20*2)/((2*H39*C23)-I19)*10</f>
        <v>3.1197543500511768</v>
      </c>
      <c r="F39" s="454"/>
      <c r="G39" s="454"/>
      <c r="H39" s="456">
        <f>C27*I22/1.5</f>
        <v>700</v>
      </c>
      <c r="I39" s="456"/>
      <c r="J39" s="456"/>
      <c r="K39" s="455">
        <f>C25/C24</f>
        <v>0.32480314960629919</v>
      </c>
      <c r="L39" s="455"/>
    </row>
    <row r="40" spans="1:12" ht="15.75" x14ac:dyDescent="0.25">
      <c r="A40" s="443" t="s">
        <v>389</v>
      </c>
      <c r="B40" s="443"/>
      <c r="C40" s="444" t="s">
        <v>390</v>
      </c>
      <c r="D40" s="444"/>
      <c r="E40" s="445">
        <f>(I19*K20*2)/((2*H40*C23)-I19)*10</f>
        <v>3.1197543500511768</v>
      </c>
      <c r="F40" s="445"/>
      <c r="G40" s="445"/>
      <c r="H40" s="419">
        <f>(C27*I22)/1.5</f>
        <v>700</v>
      </c>
      <c r="I40" s="419"/>
      <c r="J40" s="419"/>
      <c r="K40" s="451">
        <f>E40/(I20*2)</f>
        <v>3.0706243602865915E-3</v>
      </c>
      <c r="L40" s="451"/>
    </row>
    <row r="41" spans="1:12" x14ac:dyDescent="0.2">
      <c r="A41" s="446" t="s">
        <v>344</v>
      </c>
      <c r="B41" s="446"/>
      <c r="C41" s="447" t="s">
        <v>345</v>
      </c>
      <c r="D41" s="447"/>
      <c r="E41" s="448" t="s">
        <v>346</v>
      </c>
      <c r="F41" s="448"/>
      <c r="G41" s="448"/>
      <c r="H41" s="448" t="s">
        <v>380</v>
      </c>
      <c r="I41" s="448"/>
      <c r="J41" s="448"/>
      <c r="K41" s="448" t="s">
        <v>347</v>
      </c>
      <c r="L41" s="448"/>
    </row>
    <row r="42" spans="1:12" ht="15.75" x14ac:dyDescent="0.25">
      <c r="A42" s="449" t="s">
        <v>372</v>
      </c>
      <c r="B42" s="449"/>
      <c r="C42" s="452" t="s">
        <v>373</v>
      </c>
      <c r="D42" s="452"/>
      <c r="E42" s="445">
        <f>(C19*C20)/((C26*H42)-(0.5*C19))*25.4</f>
        <v>4.0803212851405624</v>
      </c>
      <c r="F42" s="445"/>
      <c r="G42" s="445"/>
      <c r="H42" s="419">
        <f>(I22*C27*14.2234)/1.4</f>
        <v>10667.550000000001</v>
      </c>
      <c r="I42" s="419"/>
      <c r="J42" s="419"/>
      <c r="K42" s="451">
        <f>C21/C20</f>
        <v>0.32480314960629919</v>
      </c>
      <c r="L42" s="451"/>
    </row>
    <row r="43" spans="1:12" ht="15.75" x14ac:dyDescent="0.25">
      <c r="A43" s="450" t="s">
        <v>381</v>
      </c>
      <c r="B43" s="450"/>
      <c r="C43" s="452" t="s">
        <v>382</v>
      </c>
      <c r="D43" s="452"/>
      <c r="E43" s="454">
        <f>E37</f>
        <v>1.0071210579857579</v>
      </c>
      <c r="F43" s="454"/>
      <c r="G43" s="454"/>
      <c r="H43" s="456" t="s">
        <v>401</v>
      </c>
      <c r="I43" s="456"/>
      <c r="J43" s="456"/>
      <c r="K43" s="455"/>
      <c r="L43" s="455"/>
    </row>
    <row r="44" spans="1:12" ht="15.75" x14ac:dyDescent="0.25">
      <c r="A44" s="449" t="s">
        <v>383</v>
      </c>
      <c r="B44" s="449"/>
      <c r="C44" s="452" t="s">
        <v>384</v>
      </c>
      <c r="D44" s="452"/>
      <c r="E44" s="445">
        <f>(C19*C24)/((2*H44*C23)-C19)*25.4</f>
        <v>3.1197543500511773</v>
      </c>
      <c r="F44" s="445"/>
      <c r="G44" s="445"/>
      <c r="H44" s="419">
        <f>C27*C22/1.5</f>
        <v>9956.3799999999992</v>
      </c>
      <c r="I44" s="419"/>
      <c r="J44" s="419"/>
      <c r="K44" s="451">
        <f>C25/C24</f>
        <v>0.32480314960629919</v>
      </c>
      <c r="L44" s="451"/>
    </row>
    <row r="45" spans="1:12" ht="15.75" x14ac:dyDescent="0.25">
      <c r="A45" s="450" t="s">
        <v>385</v>
      </c>
      <c r="B45" s="450"/>
      <c r="C45" s="444" t="s">
        <v>387</v>
      </c>
      <c r="D45" s="444"/>
      <c r="E45" s="454">
        <f>C19*C20/((H45*C23)-(0.6*C19))*25.4</f>
        <v>3.3306015407310281</v>
      </c>
      <c r="F45" s="454"/>
      <c r="G45" s="454"/>
      <c r="H45" s="456">
        <f>C22*C27/1.6</f>
        <v>9334.1062499999989</v>
      </c>
      <c r="I45" s="456"/>
      <c r="J45" s="456"/>
      <c r="K45" s="456">
        <f>0.386*H45*C23</f>
        <v>2522.0755087499997</v>
      </c>
      <c r="L45" s="456"/>
    </row>
    <row r="46" spans="1:12" ht="15.75" x14ac:dyDescent="0.25">
      <c r="A46" s="443" t="s">
        <v>385</v>
      </c>
      <c r="B46" s="443"/>
      <c r="C46" s="444" t="s">
        <v>386</v>
      </c>
      <c r="D46" s="444"/>
      <c r="E46" s="445">
        <f>(C19*C20)/(H46-(0.5*C19))*25.4</f>
        <v>2.1818181818181817</v>
      </c>
      <c r="F46" s="445"/>
      <c r="G46" s="445"/>
      <c r="H46" s="419">
        <f>(C27*C22)/1.5</f>
        <v>9956.3799999999992</v>
      </c>
      <c r="I46" s="419"/>
      <c r="J46" s="419"/>
      <c r="K46" s="419">
        <f>0.4*H46</f>
        <v>3982.5519999999997</v>
      </c>
      <c r="L46" s="419"/>
    </row>
    <row r="48" spans="1:12" ht="13.5" x14ac:dyDescent="0.25">
      <c r="D48" s="279" t="s">
        <v>394</v>
      </c>
      <c r="E48" s="441">
        <f>(E36+E37+E38+E39+E40+E42+E43+E44+E45+E46)/10</f>
        <v>2.7408976811682839</v>
      </c>
      <c r="F48" s="442"/>
      <c r="G48" s="442"/>
    </row>
  </sheetData>
  <sheetProtection password="CEFA" sheet="1" objects="1" scenarios="1"/>
  <mergeCells count="66">
    <mergeCell ref="H46:J46"/>
    <mergeCell ref="K46:L46"/>
    <mergeCell ref="A39:B39"/>
    <mergeCell ref="C39:D39"/>
    <mergeCell ref="E39:G39"/>
    <mergeCell ref="H39:J39"/>
    <mergeCell ref="K45:L45"/>
    <mergeCell ref="E45:G45"/>
    <mergeCell ref="H45:J45"/>
    <mergeCell ref="K44:L44"/>
    <mergeCell ref="A43:B43"/>
    <mergeCell ref="C43:D43"/>
    <mergeCell ref="E43:G43"/>
    <mergeCell ref="H43:J43"/>
    <mergeCell ref="A44:B44"/>
    <mergeCell ref="K39:L39"/>
    <mergeCell ref="K40:L40"/>
    <mergeCell ref="K43:L43"/>
    <mergeCell ref="H37:J37"/>
    <mergeCell ref="C44:D44"/>
    <mergeCell ref="E44:G44"/>
    <mergeCell ref="H44:J44"/>
    <mergeCell ref="C42:D42"/>
    <mergeCell ref="E42:G42"/>
    <mergeCell ref="H42:J42"/>
    <mergeCell ref="H40:J40"/>
    <mergeCell ref="K42:L42"/>
    <mergeCell ref="H41:J41"/>
    <mergeCell ref="K41:L41"/>
    <mergeCell ref="A38:B38"/>
    <mergeCell ref="C38:D38"/>
    <mergeCell ref="E38:G38"/>
    <mergeCell ref="H38:J38"/>
    <mergeCell ref="A16:L16"/>
    <mergeCell ref="E35:G35"/>
    <mergeCell ref="A36:B36"/>
    <mergeCell ref="C36:D36"/>
    <mergeCell ref="E36:G36"/>
    <mergeCell ref="K38:L38"/>
    <mergeCell ref="H35:J35"/>
    <mergeCell ref="K35:L35"/>
    <mergeCell ref="A37:B37"/>
    <mergeCell ref="C37:D37"/>
    <mergeCell ref="E37:G37"/>
    <mergeCell ref="K37:L37"/>
    <mergeCell ref="A10:L10"/>
    <mergeCell ref="A11:L11"/>
    <mergeCell ref="A12:L12"/>
    <mergeCell ref="A14:L14"/>
    <mergeCell ref="K36:L36"/>
    <mergeCell ref="A35:B35"/>
    <mergeCell ref="C35:D35"/>
    <mergeCell ref="H36:J36"/>
    <mergeCell ref="E48:G48"/>
    <mergeCell ref="A40:B40"/>
    <mergeCell ref="C40:D40"/>
    <mergeCell ref="E40:G40"/>
    <mergeCell ref="A41:B41"/>
    <mergeCell ref="C41:D41"/>
    <mergeCell ref="E41:G41"/>
    <mergeCell ref="A42:B42"/>
    <mergeCell ref="A46:B46"/>
    <mergeCell ref="C46:D46"/>
    <mergeCell ref="E46:G46"/>
    <mergeCell ref="A45:B45"/>
    <mergeCell ref="C45:D45"/>
  </mergeCells>
  <phoneticPr fontId="0" type="noConversion"/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"/>
  <sheetViews>
    <sheetView showGridLines="0" tabSelected="1" topLeftCell="A4" workbookViewId="0">
      <pane ySplit="6" topLeftCell="A19" activePane="bottomLeft" state="frozen"/>
      <selection activeCell="A4" sqref="A4"/>
      <selection pane="bottomLeft" activeCell="B16" sqref="B16:C16"/>
    </sheetView>
  </sheetViews>
  <sheetFormatPr defaultRowHeight="12.75" x14ac:dyDescent="0.2"/>
  <cols>
    <col min="1" max="16384" width="9.140625" style="81"/>
  </cols>
  <sheetData>
    <row r="1" spans="1:12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x14ac:dyDescent="0.2">
      <c r="A2" s="7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x14ac:dyDescent="0.2">
      <c r="A7" s="307" t="s">
        <v>409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</row>
    <row r="8" spans="1:12" x14ac:dyDescent="0.2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</row>
    <row r="9" spans="1:12" x14ac:dyDescent="0.2">
      <c r="A9" s="314" t="s">
        <v>427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</row>
    <row r="10" spans="1:12" x14ac:dyDescent="0.2">
      <c r="A10" s="316"/>
      <c r="B10" s="316"/>
      <c r="C10" s="316"/>
    </row>
    <row r="11" spans="1:12" x14ac:dyDescent="0.2">
      <c r="B11" s="315" t="s">
        <v>3</v>
      </c>
      <c r="C11" s="315"/>
      <c r="D11" s="315"/>
      <c r="E11" s="315"/>
      <c r="F11" s="315"/>
      <c r="G11" s="315"/>
      <c r="H11" s="315"/>
      <c r="I11" s="315"/>
      <c r="J11" s="315"/>
      <c r="K11" s="315"/>
    </row>
    <row r="12" spans="1:12" x14ac:dyDescent="0.2">
      <c r="B12" s="313" t="s">
        <v>0</v>
      </c>
      <c r="C12" s="313"/>
      <c r="D12" s="313" t="s">
        <v>37</v>
      </c>
      <c r="E12" s="313"/>
      <c r="F12" s="313" t="s">
        <v>1</v>
      </c>
      <c r="G12" s="313"/>
      <c r="H12" s="82" t="s">
        <v>6</v>
      </c>
      <c r="I12" s="83"/>
      <c r="J12" s="82" t="s">
        <v>7</v>
      </c>
      <c r="K12" s="83"/>
    </row>
    <row r="13" spans="1:12" ht="13.5" thickBot="1" x14ac:dyDescent="0.25">
      <c r="B13" s="324"/>
      <c r="C13" s="324"/>
      <c r="D13" s="311">
        <v>3000</v>
      </c>
      <c r="E13" s="311"/>
      <c r="F13" s="311">
        <v>2000</v>
      </c>
      <c r="G13" s="312"/>
      <c r="H13" s="325">
        <f>(D13*0.5)*TAN(G33)</f>
        <v>2341.8809457012876</v>
      </c>
      <c r="I13" s="325"/>
      <c r="J13" s="326">
        <f>(D13*0.5)*TAN(E18)</f>
        <v>26.182597392326379</v>
      </c>
      <c r="K13" s="326"/>
    </row>
    <row r="14" spans="1:12" ht="15" thickBot="1" x14ac:dyDescent="0.25">
      <c r="B14" s="84" t="s">
        <v>181</v>
      </c>
      <c r="C14" s="85">
        <f>H26+J29</f>
        <v>19966.453094984347</v>
      </c>
      <c r="H14" s="86" t="s">
        <v>41</v>
      </c>
      <c r="I14" s="87">
        <f>'DESRCC#4'!B127</f>
        <v>13.402375042330497</v>
      </c>
      <c r="J14" s="86" t="s">
        <v>41</v>
      </c>
      <c r="K14" s="87">
        <f>'DESRCC#4'!B53</f>
        <v>6.8972370530822769</v>
      </c>
    </row>
    <row r="15" spans="1:12" x14ac:dyDescent="0.2">
      <c r="B15" s="309" t="s">
        <v>2</v>
      </c>
      <c r="C15" s="309"/>
      <c r="D15" s="88" t="s">
        <v>93</v>
      </c>
      <c r="E15" s="56">
        <v>22</v>
      </c>
      <c r="J15" s="309" t="s">
        <v>15</v>
      </c>
      <c r="K15" s="309"/>
    </row>
    <row r="16" spans="1:12" ht="13.5" thickBot="1" x14ac:dyDescent="0.25">
      <c r="B16" s="310">
        <f>(D13/1000)</f>
        <v>3</v>
      </c>
      <c r="C16" s="310"/>
      <c r="D16" s="90" t="s">
        <v>174</v>
      </c>
      <c r="E16" s="91">
        <f>'DESRCC#4'!B55</f>
        <v>89.755747216550105</v>
      </c>
      <c r="J16" s="323">
        <f>(((H24*5)*((D13*0.5)/25.4))/((12000*0.8)-(0.6*H24)))*25.4</f>
        <v>2.2228014474263418</v>
      </c>
      <c r="K16" s="323"/>
    </row>
    <row r="17" spans="2:11" x14ac:dyDescent="0.2">
      <c r="D17" s="88" t="s">
        <v>42</v>
      </c>
      <c r="E17" s="92">
        <f>((D13*0.5)^2+(J13^2))^0.5</f>
        <v>1500.2284920658615</v>
      </c>
      <c r="H17" s="70"/>
    </row>
    <row r="18" spans="2:11" x14ac:dyDescent="0.2">
      <c r="B18" s="309" t="s">
        <v>45</v>
      </c>
      <c r="C18" s="309"/>
      <c r="D18" s="88" t="s">
        <v>8</v>
      </c>
      <c r="E18" s="93">
        <f>RADIANS(E19)</f>
        <v>1.7453292519943295E-2</v>
      </c>
      <c r="H18" s="94"/>
      <c r="J18" s="320" t="s">
        <v>44</v>
      </c>
      <c r="K18" s="320"/>
    </row>
    <row r="19" spans="2:11" x14ac:dyDescent="0.2">
      <c r="B19" s="317">
        <f>IF(ROUNDUP(B16,0)&gt;=J16,ROUNDUP(B16,0),ROUNDUP(J16,0))</f>
        <v>3</v>
      </c>
      <c r="C19" s="317"/>
      <c r="D19" s="96" t="s">
        <v>268</v>
      </c>
      <c r="E19" s="8">
        <v>1</v>
      </c>
      <c r="J19" s="321">
        <f>IF(E19=0,"colocar o grau",(D13-B19)*3.141516*B19*F13*8000*0.000000001+(I14*J27*8)+(K14*J22*8)+(M46+M47+M48+M49+M50))</f>
        <v>2720.5078410918741</v>
      </c>
      <c r="K19" s="321"/>
    </row>
    <row r="20" spans="2:11" ht="14.25" x14ac:dyDescent="0.2">
      <c r="B20" s="97">
        <f>(D13-B19)*3.141516*0.001*F13*0.001</f>
        <v>18.830246903999999</v>
      </c>
      <c r="C20" s="86" t="s">
        <v>46</v>
      </c>
      <c r="I20" s="81" t="s">
        <v>95</v>
      </c>
      <c r="J20" s="322">
        <f>IF(E19=0,"",J19*E15)</f>
        <v>59851.172504021233</v>
      </c>
      <c r="K20" s="322"/>
    </row>
    <row r="21" spans="2:11" x14ac:dyDescent="0.2">
      <c r="J21" s="309" t="s">
        <v>14</v>
      </c>
      <c r="K21" s="309"/>
    </row>
    <row r="22" spans="2:11" x14ac:dyDescent="0.2">
      <c r="J22" s="323">
        <f>(D13/304.8)/(400*SIN(E18))*25.4</f>
        <v>35.811680311593861</v>
      </c>
      <c r="K22" s="323"/>
    </row>
    <row r="24" spans="2:11" x14ac:dyDescent="0.2">
      <c r="H24" s="98">
        <f>H25*14.2234</f>
        <v>2.8446800000000003</v>
      </c>
      <c r="I24" s="81" t="s">
        <v>17</v>
      </c>
      <c r="J24" s="99" t="s">
        <v>38</v>
      </c>
      <c r="K24" s="100"/>
    </row>
    <row r="25" spans="2:11" ht="15" thickBot="1" x14ac:dyDescent="0.25">
      <c r="H25" s="101">
        <f>(F13*0.001*J31)/10</f>
        <v>0.2</v>
      </c>
      <c r="I25" s="81" t="s">
        <v>18</v>
      </c>
      <c r="J25" s="317">
        <f>F40+F13+J13+150</f>
        <v>3976.1825973923264</v>
      </c>
      <c r="K25" s="327"/>
    </row>
    <row r="26" spans="2:11" ht="13.5" thickBot="1" x14ac:dyDescent="0.25">
      <c r="H26" s="103">
        <f>'DESRCC#4'!B79</f>
        <v>14080.707748800001</v>
      </c>
      <c r="I26" s="104" t="s">
        <v>175</v>
      </c>
      <c r="J26" s="309" t="s">
        <v>19</v>
      </c>
      <c r="K26" s="309"/>
    </row>
    <row r="27" spans="2:11" x14ac:dyDescent="0.2">
      <c r="J27" s="323">
        <f>(((H24*5)*(D13/25.4))/(((12000*0.8)-(0.6*(H24)))*2*(COS(G34)))*25.4)</f>
        <v>2.6396682630616848</v>
      </c>
      <c r="K27" s="323"/>
    </row>
    <row r="28" spans="2:11" x14ac:dyDescent="0.2">
      <c r="C28" s="70"/>
      <c r="J28" s="328" t="s">
        <v>174</v>
      </c>
      <c r="K28" s="328"/>
    </row>
    <row r="29" spans="2:11" x14ac:dyDescent="0.2">
      <c r="J29" s="318">
        <f>'DESRCC#4'!B129</f>
        <v>5885.7453461843434</v>
      </c>
      <c r="K29" s="319"/>
    </row>
    <row r="30" spans="2:11" x14ac:dyDescent="0.2">
      <c r="J30" s="309" t="s">
        <v>16</v>
      </c>
      <c r="K30" s="309"/>
    </row>
    <row r="31" spans="2:11" x14ac:dyDescent="0.2">
      <c r="C31" s="81" t="s">
        <v>13</v>
      </c>
      <c r="D31" s="9">
        <v>4</v>
      </c>
      <c r="J31" s="312">
        <v>1</v>
      </c>
      <c r="K31" s="312"/>
    </row>
    <row r="32" spans="2:11" x14ac:dyDescent="0.2">
      <c r="C32" s="100" t="s">
        <v>12</v>
      </c>
      <c r="D32" s="89">
        <f>(((B13*J31)/D31)*2)/(D33*3.141516*0.1*300)*10</f>
        <v>0</v>
      </c>
      <c r="G32" s="8">
        <v>57.36</v>
      </c>
      <c r="H32" s="105" t="s">
        <v>269</v>
      </c>
    </row>
    <row r="33" spans="1:13" x14ac:dyDescent="0.2">
      <c r="C33" s="88" t="s">
        <v>26</v>
      </c>
      <c r="D33" s="31">
        <f>(D13/25)</f>
        <v>120</v>
      </c>
      <c r="G33" s="106">
        <f>RADIANS(G32)</f>
        <v>1.0011208589439473</v>
      </c>
      <c r="H33" s="81" t="s">
        <v>5</v>
      </c>
    </row>
    <row r="34" spans="1:13" x14ac:dyDescent="0.2">
      <c r="G34" s="107">
        <f>RADIANS((90-G32))</f>
        <v>0.56967546785094914</v>
      </c>
      <c r="H34" s="81" t="s">
        <v>20</v>
      </c>
    </row>
    <row r="35" spans="1:13" x14ac:dyDescent="0.2">
      <c r="C35" s="88" t="s">
        <v>27</v>
      </c>
      <c r="D35" s="89">
        <f>D33+D32</f>
        <v>120</v>
      </c>
      <c r="G35" s="108">
        <f>((D13*0.5)^2+H13^2)^0.5</f>
        <v>2781.080071454031</v>
      </c>
      <c r="H35" s="81" t="s">
        <v>43</v>
      </c>
    </row>
    <row r="38" spans="1:13" x14ac:dyDescent="0.2">
      <c r="F38" s="32">
        <f>F39/3600</f>
        <v>0.25345409378974076</v>
      </c>
      <c r="G38" s="81" t="s">
        <v>33</v>
      </c>
    </row>
    <row r="39" spans="1:13" x14ac:dyDescent="0.2">
      <c r="F39" s="54">
        <f>((((D13/1000)^2*0.7854))/((A49*25.4/1000)^2*0.7854))*((F13/1000)^0.5)*0.74</f>
        <v>912.43473764306668</v>
      </c>
      <c r="G39" s="81" t="s">
        <v>267</v>
      </c>
    </row>
    <row r="40" spans="1:13" x14ac:dyDescent="0.2">
      <c r="B40" s="70"/>
      <c r="F40" s="95">
        <f>D35*15</f>
        <v>1800</v>
      </c>
      <c r="G40" s="81" t="s">
        <v>28</v>
      </c>
    </row>
    <row r="41" spans="1:13" x14ac:dyDescent="0.2">
      <c r="C41" s="88"/>
      <c r="D41" s="31">
        <f>D33*2</f>
        <v>240</v>
      </c>
      <c r="E41" s="81" t="s">
        <v>11</v>
      </c>
    </row>
    <row r="42" spans="1:13" x14ac:dyDescent="0.2">
      <c r="D42" s="31">
        <f>(D33+D41)*0.5</f>
        <v>180</v>
      </c>
      <c r="E42" s="81" t="s">
        <v>9</v>
      </c>
      <c r="I42" s="31">
        <f>(D33*3.1141516*D32*(F40+120)*8000*0.000000001)+(D41^2*0.7854*D44*8000*0.000000001)</f>
        <v>3.0400634879999999</v>
      </c>
      <c r="J42" s="81" t="s">
        <v>39</v>
      </c>
    </row>
    <row r="43" spans="1:13" x14ac:dyDescent="0.2">
      <c r="B43" s="109" t="s">
        <v>266</v>
      </c>
      <c r="C43" s="110">
        <f>(D42*3.141516)/150</f>
        <v>3.7698192000000001</v>
      </c>
      <c r="D43" s="89">
        <f>D41/20</f>
        <v>12</v>
      </c>
      <c r="E43" s="81" t="s">
        <v>10</v>
      </c>
      <c r="I43" s="31">
        <f>I42*D31</f>
        <v>12.160253952</v>
      </c>
      <c r="J43" s="81" t="s">
        <v>40</v>
      </c>
    </row>
    <row r="44" spans="1:13" x14ac:dyDescent="0.2">
      <c r="A44" s="105" t="s">
        <v>21</v>
      </c>
      <c r="D44" s="89">
        <f>D43*0.7</f>
        <v>8.3999999999999986</v>
      </c>
      <c r="E44" s="81" t="s">
        <v>25</v>
      </c>
    </row>
    <row r="45" spans="1:13" x14ac:dyDescent="0.2">
      <c r="K45" s="81" t="s">
        <v>35</v>
      </c>
      <c r="M45" s="81" t="s">
        <v>36</v>
      </c>
    </row>
    <row r="46" spans="1:13" ht="14.25" x14ac:dyDescent="0.2">
      <c r="A46" s="9">
        <v>3</v>
      </c>
      <c r="B46" s="105" t="s">
        <v>30</v>
      </c>
      <c r="C46" s="105"/>
      <c r="D46" s="9">
        <v>2</v>
      </c>
      <c r="E46" s="105" t="s">
        <v>22</v>
      </c>
      <c r="F46" s="105"/>
      <c r="I46" s="95">
        <f>(A46*0.0254)^2*0.7854*3600*D46</f>
        <v>32.834721427199987</v>
      </c>
      <c r="J46" s="105" t="s">
        <v>24</v>
      </c>
      <c r="K46" s="111">
        <f>B13*3/1000</f>
        <v>0</v>
      </c>
      <c r="L46" s="105" t="s">
        <v>24</v>
      </c>
      <c r="M46" s="112">
        <f>A46*3.141516*25.4*150*6.35*7850*0.000000001</f>
        <v>1.7899004959983</v>
      </c>
    </row>
    <row r="47" spans="1:13" ht="14.25" x14ac:dyDescent="0.2">
      <c r="A47" s="9">
        <v>3</v>
      </c>
      <c r="B47" s="105" t="s">
        <v>23</v>
      </c>
      <c r="C47" s="105"/>
      <c r="D47" s="9">
        <v>2</v>
      </c>
      <c r="E47" s="105" t="s">
        <v>22</v>
      </c>
      <c r="F47" s="105"/>
      <c r="I47" s="95">
        <f>(A47*0.0254)^2*0.7854*3600*D47</f>
        <v>32.834721427199987</v>
      </c>
      <c r="J47" s="105" t="s">
        <v>24</v>
      </c>
      <c r="K47" s="111">
        <f>B13*1.25/1000</f>
        <v>0</v>
      </c>
      <c r="L47" s="105" t="s">
        <v>24</v>
      </c>
      <c r="M47" s="112">
        <f>A47*3.141516*25.4*150*6.35*7850*0.000000001</f>
        <v>1.7899004959983</v>
      </c>
    </row>
    <row r="48" spans="1:13" ht="14.25" x14ac:dyDescent="0.2">
      <c r="A48" s="9">
        <v>3</v>
      </c>
      <c r="B48" s="105" t="s">
        <v>32</v>
      </c>
      <c r="C48" s="105"/>
      <c r="D48" s="12">
        <v>3</v>
      </c>
      <c r="E48" s="113" t="s">
        <v>29</v>
      </c>
      <c r="F48" s="113"/>
      <c r="G48" s="114"/>
      <c r="H48" s="114"/>
      <c r="I48" s="95">
        <f>(A48*0.0254)^2*0.7854*3600*D48</f>
        <v>49.252082140799985</v>
      </c>
      <c r="J48" s="105" t="s">
        <v>24</v>
      </c>
      <c r="K48" s="111">
        <f>B13*4/1000</f>
        <v>0</v>
      </c>
      <c r="L48" s="105" t="s">
        <v>24</v>
      </c>
      <c r="M48" s="112">
        <f>A48*3.141516*25.4*150*6.35*7850*0.000000001</f>
        <v>1.7899004959983</v>
      </c>
    </row>
    <row r="49" spans="1:13" ht="14.25" x14ac:dyDescent="0.2">
      <c r="A49" s="9">
        <v>4</v>
      </c>
      <c r="B49" s="105" t="s">
        <v>34</v>
      </c>
      <c r="C49" s="105"/>
      <c r="D49" s="12">
        <v>3</v>
      </c>
      <c r="E49" s="113" t="s">
        <v>29</v>
      </c>
      <c r="F49" s="113"/>
      <c r="G49" s="114"/>
      <c r="H49" s="114"/>
      <c r="I49" s="95">
        <f>(A49*0.0254)^2*0.7854*3600*D49</f>
        <v>87.559257139199985</v>
      </c>
      <c r="J49" s="105" t="s">
        <v>24</v>
      </c>
      <c r="K49" s="111">
        <f>B13*7/1000</f>
        <v>0</v>
      </c>
      <c r="L49" s="105" t="s">
        <v>24</v>
      </c>
      <c r="M49" s="112">
        <f>A49*3.141516*25.4*150*6.35*7850*0.000000001</f>
        <v>2.3865339946643997</v>
      </c>
    </row>
    <row r="50" spans="1:13" ht="14.25" x14ac:dyDescent="0.2">
      <c r="A50" s="9">
        <v>3</v>
      </c>
      <c r="B50" s="105" t="s">
        <v>31</v>
      </c>
      <c r="C50" s="105"/>
      <c r="D50" s="9">
        <v>3</v>
      </c>
      <c r="E50" s="105" t="s">
        <v>22</v>
      </c>
      <c r="F50" s="105"/>
      <c r="I50" s="95">
        <f>(A50*0.0254)^2*0.7854*3600*D50</f>
        <v>49.252082140799985</v>
      </c>
      <c r="J50" s="105" t="s">
        <v>24</v>
      </c>
      <c r="K50" s="111">
        <f>B13*3/1000</f>
        <v>0</v>
      </c>
      <c r="L50" s="105" t="s">
        <v>24</v>
      </c>
      <c r="M50" s="112">
        <f>A50*3.141516*25.4*150*6.35*7850*0.000000001</f>
        <v>1.7899004959983</v>
      </c>
    </row>
    <row r="51" spans="1:13" x14ac:dyDescent="0.2">
      <c r="J51" s="105"/>
    </row>
    <row r="54" spans="1:13" x14ac:dyDescent="0.2">
      <c r="B54" s="105"/>
      <c r="C54" s="105"/>
    </row>
  </sheetData>
  <sheetProtection password="CEFA" sheet="1" objects="1" scenarios="1"/>
  <mergeCells count="31">
    <mergeCell ref="J31:K31"/>
    <mergeCell ref="H13:I13"/>
    <mergeCell ref="J13:K13"/>
    <mergeCell ref="J21:K21"/>
    <mergeCell ref="J22:K22"/>
    <mergeCell ref="J25:K25"/>
    <mergeCell ref="J26:K26"/>
    <mergeCell ref="J27:K27"/>
    <mergeCell ref="J30:K30"/>
    <mergeCell ref="J28:K28"/>
    <mergeCell ref="B18:C18"/>
    <mergeCell ref="B19:C19"/>
    <mergeCell ref="D12:E12"/>
    <mergeCell ref="D13:E13"/>
    <mergeCell ref="J29:K29"/>
    <mergeCell ref="J18:K18"/>
    <mergeCell ref="J19:K19"/>
    <mergeCell ref="J20:K20"/>
    <mergeCell ref="J16:K16"/>
    <mergeCell ref="B13:C13"/>
    <mergeCell ref="B12:C12"/>
    <mergeCell ref="A7:L7"/>
    <mergeCell ref="A8:L8"/>
    <mergeCell ref="B15:C15"/>
    <mergeCell ref="B16:C16"/>
    <mergeCell ref="J15:K15"/>
    <mergeCell ref="F13:G13"/>
    <mergeCell ref="F12:G12"/>
    <mergeCell ref="A9:L9"/>
    <mergeCell ref="B11:K11"/>
    <mergeCell ref="A10:C10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8"/>
  <sheetViews>
    <sheetView showGridLines="0" workbookViewId="0">
      <pane ySplit="7" topLeftCell="A14" activePane="bottomLeft" state="frozen"/>
      <selection pane="bottomLeft" activeCell="Q29" sqref="Q29"/>
    </sheetView>
  </sheetViews>
  <sheetFormatPr defaultRowHeight="12.75" x14ac:dyDescent="0.2"/>
  <cols>
    <col min="1" max="16384" width="9.140625" style="81"/>
  </cols>
  <sheetData>
    <row r="1" spans="1:12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x14ac:dyDescent="0.2">
      <c r="A2" s="7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x14ac:dyDescent="0.2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</row>
    <row r="8" spans="1:12" x14ac:dyDescent="0.2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</row>
    <row r="9" spans="1:12" x14ac:dyDescent="0.2">
      <c r="A9" s="314" t="s">
        <v>4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</row>
    <row r="10" spans="1:12" x14ac:dyDescent="0.2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1:12" x14ac:dyDescent="0.2">
      <c r="A11" s="331" t="s">
        <v>63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</row>
    <row r="12" spans="1:12" x14ac:dyDescent="0.2">
      <c r="A12" s="330" t="s">
        <v>65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</row>
    <row r="14" spans="1:12" x14ac:dyDescent="0.2">
      <c r="D14" s="102">
        <f>I77</f>
        <v>88.9</v>
      </c>
      <c r="E14" s="81" t="s">
        <v>57</v>
      </c>
    </row>
    <row r="15" spans="1:12" x14ac:dyDescent="0.2">
      <c r="F15" s="135">
        <f>(H21+(2*L15))/25.4</f>
        <v>5.1147637795275598</v>
      </c>
      <c r="G15" s="81" t="s">
        <v>59</v>
      </c>
      <c r="K15" s="88" t="s">
        <v>58</v>
      </c>
      <c r="L15" s="136">
        <f>I55</f>
        <v>15.875</v>
      </c>
    </row>
    <row r="16" spans="1:12" x14ac:dyDescent="0.2">
      <c r="D16" s="137">
        <f>H77</f>
        <v>3</v>
      </c>
      <c r="E16" s="100" t="s">
        <v>282</v>
      </c>
      <c r="F16" s="31">
        <f>G55</f>
        <v>19.049999999999997</v>
      </c>
      <c r="G16" s="81" t="s">
        <v>56</v>
      </c>
    </row>
    <row r="17" spans="1:14" x14ac:dyDescent="0.2">
      <c r="A17" s="138" t="s">
        <v>80</v>
      </c>
      <c r="B17" s="138"/>
      <c r="D17" s="137">
        <f>A55</f>
        <v>3</v>
      </c>
      <c r="E17" s="100" t="s">
        <v>281</v>
      </c>
    </row>
    <row r="18" spans="1:14" x14ac:dyDescent="0.2">
      <c r="A18" s="81" t="s">
        <v>55</v>
      </c>
      <c r="H18" s="329" t="s">
        <v>284</v>
      </c>
      <c r="I18" s="329"/>
      <c r="J18" s="329"/>
      <c r="K18" s="329"/>
    </row>
    <row r="19" spans="1:14" x14ac:dyDescent="0.2">
      <c r="A19" s="8">
        <v>45</v>
      </c>
      <c r="H19" s="140">
        <f>(2*J19)+(2*M77)+B36</f>
        <v>13.131802785431239</v>
      </c>
      <c r="I19" s="141" t="s">
        <v>83</v>
      </c>
      <c r="J19" s="142">
        <f>M55</f>
        <v>4.3013857381740195</v>
      </c>
      <c r="K19" s="143" t="s">
        <v>285</v>
      </c>
    </row>
    <row r="21" spans="1:14" x14ac:dyDescent="0.2">
      <c r="H21" s="144">
        <f>A19+(2*A26)+(2*I24)</f>
        <v>98.165000000000006</v>
      </c>
      <c r="N21" s="10"/>
    </row>
    <row r="22" spans="1:14" x14ac:dyDescent="0.2">
      <c r="J22" s="145">
        <f>J77</f>
        <v>130</v>
      </c>
      <c r="K22" s="81" t="s">
        <v>62</v>
      </c>
    </row>
    <row r="24" spans="1:14" x14ac:dyDescent="0.2">
      <c r="I24" s="145">
        <f>L77</f>
        <v>2.77</v>
      </c>
    </row>
    <row r="25" spans="1:14" x14ac:dyDescent="0.2">
      <c r="H25" s="94"/>
    </row>
    <row r="26" spans="1:14" x14ac:dyDescent="0.2">
      <c r="A26" s="146">
        <f>K55</f>
        <v>23.8125</v>
      </c>
      <c r="G26" s="81" t="s">
        <v>54</v>
      </c>
      <c r="K26" s="81" t="s">
        <v>60</v>
      </c>
      <c r="L26" s="147">
        <f>(L27+(2*L15))/25.4</f>
        <v>3.4612204724409446</v>
      </c>
    </row>
    <row r="27" spans="1:14" x14ac:dyDescent="0.2">
      <c r="G27" s="75">
        <v>3</v>
      </c>
      <c r="L27" s="89">
        <f>(K55*2)+(2*I24)+G27</f>
        <v>56.164999999999999</v>
      </c>
    </row>
    <row r="28" spans="1:14" x14ac:dyDescent="0.2">
      <c r="D28" s="148">
        <f>E55</f>
        <v>152.39999999999998</v>
      </c>
    </row>
    <row r="31" spans="1:14" x14ac:dyDescent="0.2">
      <c r="D31" s="148">
        <f>C55</f>
        <v>190.5</v>
      </c>
    </row>
    <row r="32" spans="1:14" x14ac:dyDescent="0.2">
      <c r="G32" s="131">
        <f>K77</f>
        <v>18</v>
      </c>
      <c r="H32" s="81" t="s">
        <v>61</v>
      </c>
    </row>
    <row r="34" spans="1:13" x14ac:dyDescent="0.2">
      <c r="B34" s="329" t="s">
        <v>47</v>
      </c>
      <c r="C34" s="329"/>
      <c r="D34" s="329"/>
      <c r="E34" s="329"/>
      <c r="F34" s="329"/>
      <c r="H34" s="329" t="s">
        <v>64</v>
      </c>
      <c r="I34" s="329"/>
      <c r="J34" s="329"/>
      <c r="K34" s="329"/>
    </row>
    <row r="35" spans="1:13" x14ac:dyDescent="0.2">
      <c r="A35" s="102" t="s">
        <v>287</v>
      </c>
      <c r="B35" s="115" t="s">
        <v>286</v>
      </c>
      <c r="C35" s="149"/>
      <c r="D35" s="149"/>
      <c r="E35" s="150"/>
      <c r="F35" s="151"/>
      <c r="G35" s="94"/>
      <c r="H35" s="140">
        <f>(M55*2)+(2*M77)</f>
        <v>9.1318027854312387</v>
      </c>
      <c r="I35" s="141" t="s">
        <v>83</v>
      </c>
      <c r="J35" s="142">
        <f>M55</f>
        <v>4.3013857381740195</v>
      </c>
      <c r="K35" s="143" t="s">
        <v>82</v>
      </c>
    </row>
    <row r="36" spans="1:13" x14ac:dyDescent="0.2">
      <c r="A36" s="102">
        <f>D17</f>
        <v>3</v>
      </c>
      <c r="B36" s="8">
        <v>4</v>
      </c>
      <c r="C36" s="149"/>
      <c r="D36" s="149"/>
      <c r="E36" s="149"/>
      <c r="F36" s="149"/>
      <c r="G36" s="94"/>
      <c r="H36" s="149"/>
      <c r="I36" s="149"/>
      <c r="J36" s="149"/>
      <c r="K36" s="149"/>
    </row>
    <row r="37" spans="1:13" x14ac:dyDescent="0.2">
      <c r="B37" s="149"/>
      <c r="C37" s="149"/>
      <c r="D37" s="152"/>
      <c r="E37" s="149"/>
      <c r="F37" s="149"/>
      <c r="G37" s="94"/>
      <c r="H37" s="149"/>
      <c r="I37" s="149"/>
      <c r="J37" s="149"/>
      <c r="K37" s="149"/>
    </row>
    <row r="38" spans="1:13" x14ac:dyDescent="0.2">
      <c r="A38" s="153"/>
      <c r="B38" s="154"/>
      <c r="C38" s="154"/>
      <c r="D38" s="154"/>
      <c r="E38" s="154"/>
      <c r="F38" s="154"/>
      <c r="G38" s="155"/>
      <c r="H38" s="154"/>
      <c r="I38" s="154"/>
      <c r="J38" s="154"/>
      <c r="K38" s="154"/>
      <c r="L38" s="153"/>
    </row>
    <row r="39" spans="1:13" ht="13.5" thickBot="1" x14ac:dyDescent="0.25">
      <c r="A39" s="156"/>
      <c r="B39" s="157"/>
      <c r="C39" s="157"/>
      <c r="D39" s="157"/>
      <c r="E39" s="157"/>
      <c r="F39" s="157"/>
      <c r="G39" s="158"/>
      <c r="H39" s="157"/>
      <c r="I39" s="157"/>
      <c r="J39" s="157"/>
      <c r="K39" s="157"/>
      <c r="L39" s="156"/>
      <c r="M39" s="156"/>
    </row>
    <row r="40" spans="1:13" x14ac:dyDescent="0.2">
      <c r="A40" s="334" t="s">
        <v>79</v>
      </c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6"/>
    </row>
    <row r="41" spans="1:13" ht="13.5" thickBot="1" x14ac:dyDescent="0.25">
      <c r="A41" s="337" t="s">
        <v>66</v>
      </c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9"/>
    </row>
    <row r="42" spans="1:13" ht="13.5" thickBot="1" x14ac:dyDescent="0.25">
      <c r="A42" s="159" t="s">
        <v>53</v>
      </c>
      <c r="B42" s="332" t="s">
        <v>48</v>
      </c>
      <c r="C42" s="333"/>
      <c r="D42" s="332" t="s">
        <v>49</v>
      </c>
      <c r="E42" s="333"/>
      <c r="F42" s="332" t="s">
        <v>50</v>
      </c>
      <c r="G42" s="333"/>
      <c r="H42" s="332" t="s">
        <v>51</v>
      </c>
      <c r="I42" s="333"/>
      <c r="J42" s="332" t="s">
        <v>52</v>
      </c>
      <c r="K42" s="333"/>
      <c r="L42" s="160" t="s">
        <v>67</v>
      </c>
      <c r="M42" s="161" t="s">
        <v>68</v>
      </c>
    </row>
    <row r="43" spans="1:13" ht="13.5" thickBot="1" x14ac:dyDescent="0.25">
      <c r="A43" s="162">
        <v>0.5</v>
      </c>
      <c r="B43" s="162">
        <v>3.5</v>
      </c>
      <c r="C43" s="163">
        <f>B43*25.4</f>
        <v>88.899999999999991</v>
      </c>
      <c r="D43" s="162">
        <v>2.375</v>
      </c>
      <c r="E43" s="163">
        <f>D43*25.4</f>
        <v>60.324999999999996</v>
      </c>
      <c r="F43" s="164">
        <v>0.625</v>
      </c>
      <c r="G43" s="163">
        <f>F43*25.4</f>
        <v>15.875</v>
      </c>
      <c r="H43" s="164">
        <v>0.5</v>
      </c>
      <c r="I43" s="163">
        <f>H43*25.4</f>
        <v>12.7</v>
      </c>
      <c r="J43" s="165">
        <v>0.4375</v>
      </c>
      <c r="K43" s="163">
        <f t="shared" ref="K43:K55" si="0">J43*25.4</f>
        <v>11.112499999999999</v>
      </c>
      <c r="L43" s="166">
        <v>4</v>
      </c>
      <c r="M43" s="167">
        <f t="shared" ref="M43:M55" si="1">((((C43^2-(A43*25.4)^2)*0.7854*K43*7850)/1000000000)-(G41^2*0.7854*K43*L43*7850*0.000000001))*1.05</f>
        <v>0.55694243083871697</v>
      </c>
    </row>
    <row r="44" spans="1:13" ht="13.5" thickBot="1" x14ac:dyDescent="0.25">
      <c r="A44" s="168">
        <v>0.75</v>
      </c>
      <c r="B44" s="168">
        <v>3.875</v>
      </c>
      <c r="C44" s="169">
        <f>B44*25.4</f>
        <v>98.424999999999997</v>
      </c>
      <c r="D44" s="168">
        <v>2.75</v>
      </c>
      <c r="E44" s="169">
        <f>D44*25.4</f>
        <v>69.849999999999994</v>
      </c>
      <c r="F44" s="170">
        <v>0.625</v>
      </c>
      <c r="G44" s="169">
        <f>F44*25.4</f>
        <v>15.875</v>
      </c>
      <c r="H44" s="170">
        <v>0.5</v>
      </c>
      <c r="I44" s="169">
        <f>H44*25.4</f>
        <v>12.7</v>
      </c>
      <c r="J44" s="171">
        <v>0.5</v>
      </c>
      <c r="K44" s="169">
        <f t="shared" si="0"/>
        <v>12.7</v>
      </c>
      <c r="L44" s="172">
        <v>4</v>
      </c>
      <c r="M44" s="173">
        <f t="shared" si="1"/>
        <v>0.76662462578246005</v>
      </c>
    </row>
    <row r="45" spans="1:13" ht="13.5" thickBot="1" x14ac:dyDescent="0.25">
      <c r="A45" s="174">
        <v>1</v>
      </c>
      <c r="B45" s="162">
        <v>4.25</v>
      </c>
      <c r="C45" s="163">
        <f>B45*25.4</f>
        <v>107.94999999999999</v>
      </c>
      <c r="D45" s="162">
        <v>3.125</v>
      </c>
      <c r="E45" s="163">
        <f>D45*25.4</f>
        <v>79.375</v>
      </c>
      <c r="F45" s="164">
        <v>0.625</v>
      </c>
      <c r="G45" s="163">
        <f t="shared" ref="G45:I55" si="2">F45*25.4</f>
        <v>15.875</v>
      </c>
      <c r="H45" s="164">
        <v>0.5</v>
      </c>
      <c r="I45" s="163">
        <f t="shared" si="2"/>
        <v>12.7</v>
      </c>
      <c r="J45" s="165">
        <v>0.5625</v>
      </c>
      <c r="K45" s="163">
        <f t="shared" si="0"/>
        <v>14.2875</v>
      </c>
      <c r="L45" s="166">
        <v>4</v>
      </c>
      <c r="M45" s="167">
        <f t="shared" si="1"/>
        <v>0.92492225121429761</v>
      </c>
    </row>
    <row r="46" spans="1:13" ht="13.5" thickBot="1" x14ac:dyDescent="0.25">
      <c r="A46" s="102">
        <v>2</v>
      </c>
      <c r="B46" s="102">
        <v>6</v>
      </c>
      <c r="C46" s="175">
        <f t="shared" ref="C46:C55" si="3">B46*25.4</f>
        <v>152.39999999999998</v>
      </c>
      <c r="D46" s="176">
        <v>4.75</v>
      </c>
      <c r="E46" s="175">
        <f t="shared" ref="E46:E55" si="4">D46*25.4</f>
        <v>120.64999999999999</v>
      </c>
      <c r="F46" s="177">
        <v>0.75</v>
      </c>
      <c r="G46" s="175">
        <f t="shared" si="2"/>
        <v>19.049999999999997</v>
      </c>
      <c r="H46" s="177">
        <v>0.625</v>
      </c>
      <c r="I46" s="175">
        <f t="shared" si="2"/>
        <v>15.875</v>
      </c>
      <c r="J46" s="178">
        <v>0.75</v>
      </c>
      <c r="K46" s="175">
        <f t="shared" si="0"/>
        <v>19.049999999999997</v>
      </c>
      <c r="L46" s="179">
        <v>4</v>
      </c>
      <c r="M46" s="173">
        <f t="shared" si="1"/>
        <v>2.4217050340933484</v>
      </c>
    </row>
    <row r="47" spans="1:13" ht="13.5" thickBot="1" x14ac:dyDescent="0.25">
      <c r="A47" s="180">
        <v>2.5</v>
      </c>
      <c r="B47" s="181">
        <v>7</v>
      </c>
      <c r="C47" s="182">
        <f t="shared" si="3"/>
        <v>177.79999999999998</v>
      </c>
      <c r="D47" s="180">
        <v>5.5</v>
      </c>
      <c r="E47" s="182">
        <f t="shared" si="4"/>
        <v>139.69999999999999</v>
      </c>
      <c r="F47" s="183">
        <v>0.75</v>
      </c>
      <c r="G47" s="182">
        <f t="shared" si="2"/>
        <v>19.049999999999997</v>
      </c>
      <c r="H47" s="183">
        <v>0.625</v>
      </c>
      <c r="I47" s="182">
        <f t="shared" si="2"/>
        <v>15.875</v>
      </c>
      <c r="J47" s="184">
        <v>0.875</v>
      </c>
      <c r="K47" s="182">
        <f t="shared" si="0"/>
        <v>22.224999999999998</v>
      </c>
      <c r="L47" s="185">
        <v>4</v>
      </c>
      <c r="M47" s="167">
        <f t="shared" si="1"/>
        <v>3.8231777283616086</v>
      </c>
    </row>
    <row r="48" spans="1:13" ht="13.5" thickBot="1" x14ac:dyDescent="0.25">
      <c r="A48" s="102">
        <v>3</v>
      </c>
      <c r="B48" s="176">
        <v>7.5</v>
      </c>
      <c r="C48" s="175">
        <f t="shared" si="3"/>
        <v>190.5</v>
      </c>
      <c r="D48" s="102">
        <v>6</v>
      </c>
      <c r="E48" s="175">
        <f t="shared" si="4"/>
        <v>152.39999999999998</v>
      </c>
      <c r="F48" s="177">
        <v>0.75</v>
      </c>
      <c r="G48" s="175">
        <f t="shared" si="2"/>
        <v>19.049999999999997</v>
      </c>
      <c r="H48" s="177">
        <v>0.625</v>
      </c>
      <c r="I48" s="175">
        <f t="shared" si="2"/>
        <v>15.875</v>
      </c>
      <c r="J48" s="178">
        <v>0.9375</v>
      </c>
      <c r="K48" s="175">
        <f t="shared" si="0"/>
        <v>23.8125</v>
      </c>
      <c r="L48" s="179">
        <v>4</v>
      </c>
      <c r="M48" s="173">
        <f t="shared" si="1"/>
        <v>4.4754302478111185</v>
      </c>
    </row>
    <row r="49" spans="1:13" ht="13.5" thickBot="1" x14ac:dyDescent="0.25">
      <c r="A49" s="181">
        <v>4</v>
      </c>
      <c r="B49" s="181">
        <v>9</v>
      </c>
      <c r="C49" s="182">
        <f t="shared" si="3"/>
        <v>228.6</v>
      </c>
      <c r="D49" s="180">
        <v>7.5</v>
      </c>
      <c r="E49" s="182">
        <f t="shared" si="4"/>
        <v>190.5</v>
      </c>
      <c r="F49" s="183">
        <v>0.75</v>
      </c>
      <c r="G49" s="182">
        <f t="shared" si="2"/>
        <v>19.049999999999997</v>
      </c>
      <c r="H49" s="183">
        <v>0.625</v>
      </c>
      <c r="I49" s="182">
        <f t="shared" si="2"/>
        <v>15.875</v>
      </c>
      <c r="J49" s="184">
        <v>0.9375</v>
      </c>
      <c r="K49" s="182">
        <f t="shared" si="0"/>
        <v>23.8125</v>
      </c>
      <c r="L49" s="185">
        <v>8</v>
      </c>
      <c r="M49" s="167">
        <f t="shared" si="1"/>
        <v>6.0169673331682825</v>
      </c>
    </row>
    <row r="50" spans="1:13" ht="13.5" thickBot="1" x14ac:dyDescent="0.25">
      <c r="A50" s="102">
        <v>5</v>
      </c>
      <c r="B50" s="102">
        <v>10</v>
      </c>
      <c r="C50" s="175">
        <f t="shared" si="3"/>
        <v>254</v>
      </c>
      <c r="D50" s="176">
        <v>8.5</v>
      </c>
      <c r="E50" s="175">
        <f t="shared" si="4"/>
        <v>215.89999999999998</v>
      </c>
      <c r="F50" s="177">
        <v>0.875</v>
      </c>
      <c r="G50" s="175">
        <f t="shared" si="2"/>
        <v>22.224999999999998</v>
      </c>
      <c r="H50" s="177">
        <v>0.75</v>
      </c>
      <c r="I50" s="175">
        <f t="shared" si="2"/>
        <v>19.049999999999997</v>
      </c>
      <c r="J50" s="178">
        <v>0.9375</v>
      </c>
      <c r="K50" s="175">
        <f t="shared" si="0"/>
        <v>23.8125</v>
      </c>
      <c r="L50" s="179">
        <v>8</v>
      </c>
      <c r="M50" s="173">
        <f t="shared" si="1"/>
        <v>7.0115073882374199</v>
      </c>
    </row>
    <row r="51" spans="1:13" ht="13.5" thickBot="1" x14ac:dyDescent="0.25">
      <c r="A51" s="181">
        <v>6</v>
      </c>
      <c r="B51" s="181">
        <v>11</v>
      </c>
      <c r="C51" s="182">
        <f t="shared" si="3"/>
        <v>279.39999999999998</v>
      </c>
      <c r="D51" s="180">
        <v>9.5</v>
      </c>
      <c r="E51" s="182">
        <f t="shared" si="4"/>
        <v>241.29999999999998</v>
      </c>
      <c r="F51" s="183">
        <v>0.875</v>
      </c>
      <c r="G51" s="182">
        <f t="shared" si="2"/>
        <v>22.224999999999998</v>
      </c>
      <c r="H51" s="183">
        <v>0.75</v>
      </c>
      <c r="I51" s="182">
        <f t="shared" si="2"/>
        <v>19.049999999999997</v>
      </c>
      <c r="J51" s="184">
        <v>1</v>
      </c>
      <c r="K51" s="186">
        <f t="shared" si="0"/>
        <v>25.4</v>
      </c>
      <c r="L51" s="185">
        <v>8</v>
      </c>
      <c r="M51" s="167">
        <f t="shared" si="1"/>
        <v>8.539783939526993</v>
      </c>
    </row>
    <row r="52" spans="1:13" ht="13.5" thickBot="1" x14ac:dyDescent="0.25">
      <c r="A52" s="102">
        <v>8</v>
      </c>
      <c r="B52" s="176">
        <v>13.5</v>
      </c>
      <c r="C52" s="175">
        <f t="shared" si="3"/>
        <v>342.9</v>
      </c>
      <c r="D52" s="176">
        <v>11.75</v>
      </c>
      <c r="E52" s="175">
        <f t="shared" si="4"/>
        <v>298.45</v>
      </c>
      <c r="F52" s="177">
        <v>0.875</v>
      </c>
      <c r="G52" s="175">
        <f t="shared" si="2"/>
        <v>22.224999999999998</v>
      </c>
      <c r="H52" s="177">
        <v>0.75</v>
      </c>
      <c r="I52" s="175">
        <f t="shared" si="2"/>
        <v>19.049999999999997</v>
      </c>
      <c r="J52" s="178">
        <v>1.125</v>
      </c>
      <c r="K52" s="175">
        <f t="shared" si="0"/>
        <v>28.574999999999999</v>
      </c>
      <c r="L52" s="179">
        <v>8</v>
      </c>
      <c r="M52" s="173">
        <f t="shared" si="1"/>
        <v>13.381536440955243</v>
      </c>
    </row>
    <row r="53" spans="1:13" ht="13.5" thickBot="1" x14ac:dyDescent="0.25">
      <c r="A53" s="181">
        <v>10</v>
      </c>
      <c r="B53" s="181">
        <v>16</v>
      </c>
      <c r="C53" s="182">
        <f t="shared" si="3"/>
        <v>406.4</v>
      </c>
      <c r="D53" s="180">
        <v>14.25</v>
      </c>
      <c r="E53" s="182">
        <f t="shared" si="4"/>
        <v>361.95</v>
      </c>
      <c r="F53" s="187">
        <v>1</v>
      </c>
      <c r="G53" s="186">
        <f t="shared" si="2"/>
        <v>25.4</v>
      </c>
      <c r="H53" s="183">
        <v>0.875</v>
      </c>
      <c r="I53" s="182">
        <v>22</v>
      </c>
      <c r="J53" s="184">
        <v>1.1875</v>
      </c>
      <c r="K53" s="182">
        <f t="shared" si="0"/>
        <v>30.162499999999998</v>
      </c>
      <c r="L53" s="185">
        <v>12</v>
      </c>
      <c r="M53" s="167">
        <f t="shared" si="1"/>
        <v>18.494715499079444</v>
      </c>
    </row>
    <row r="54" spans="1:13" ht="13.5" thickBot="1" x14ac:dyDescent="0.25">
      <c r="A54" s="342" t="s">
        <v>235</v>
      </c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4"/>
    </row>
    <row r="55" spans="1:13" ht="13.5" thickBot="1" x14ac:dyDescent="0.25">
      <c r="A55" s="8">
        <v>3</v>
      </c>
      <c r="B55" s="280">
        <v>7.5</v>
      </c>
      <c r="C55" s="175">
        <f t="shared" si="3"/>
        <v>190.5</v>
      </c>
      <c r="D55" s="280">
        <v>6</v>
      </c>
      <c r="E55" s="175">
        <f t="shared" si="4"/>
        <v>152.39999999999998</v>
      </c>
      <c r="F55" s="281">
        <v>0.75</v>
      </c>
      <c r="G55" s="285">
        <f t="shared" si="2"/>
        <v>19.049999999999997</v>
      </c>
      <c r="H55" s="282">
        <v>0.625</v>
      </c>
      <c r="I55" s="175">
        <f>H55*25.4</f>
        <v>15.875</v>
      </c>
      <c r="J55" s="283">
        <v>0.9375</v>
      </c>
      <c r="K55" s="175">
        <f t="shared" si="0"/>
        <v>23.8125</v>
      </c>
      <c r="L55" s="284">
        <v>4</v>
      </c>
      <c r="M55" s="173">
        <f t="shared" si="1"/>
        <v>4.3013857381740195</v>
      </c>
    </row>
    <row r="56" spans="1:13" x14ac:dyDescent="0.2">
      <c r="A56" s="307" t="s">
        <v>408</v>
      </c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45"/>
    </row>
    <row r="57" spans="1:13" x14ac:dyDescent="0.2">
      <c r="A57" s="308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46"/>
    </row>
    <row r="58" spans="1:13" x14ac:dyDescent="0.2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9"/>
    </row>
    <row r="59" spans="1:13" x14ac:dyDescent="0.2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9"/>
    </row>
    <row r="60" spans="1:13" x14ac:dyDescent="0.2">
      <c r="A60" s="340" t="s">
        <v>78</v>
      </c>
      <c r="B60" s="340"/>
      <c r="C60" s="340"/>
      <c r="D60" s="340"/>
      <c r="E60" s="340"/>
      <c r="F60" s="340"/>
      <c r="G60" s="188"/>
      <c r="H60" s="347" t="s">
        <v>272</v>
      </c>
      <c r="I60" s="347"/>
      <c r="J60" s="347"/>
      <c r="K60" s="347"/>
      <c r="L60" s="347"/>
      <c r="M60" s="347"/>
    </row>
    <row r="61" spans="1:13" x14ac:dyDescent="0.2">
      <c r="A61" s="340" t="s">
        <v>69</v>
      </c>
      <c r="B61" s="340"/>
      <c r="C61" s="340"/>
      <c r="D61" s="340"/>
      <c r="E61" s="340"/>
      <c r="F61" s="341"/>
      <c r="G61" s="188"/>
      <c r="H61" s="347" t="s">
        <v>283</v>
      </c>
      <c r="I61" s="347"/>
      <c r="J61" s="347"/>
      <c r="K61" s="347"/>
      <c r="L61" s="347"/>
      <c r="M61" s="348"/>
    </row>
    <row r="62" spans="1:13" ht="13.5" thickBot="1" x14ac:dyDescent="0.25">
      <c r="A62" s="159" t="s">
        <v>53</v>
      </c>
      <c r="B62" s="190" t="s">
        <v>81</v>
      </c>
      <c r="C62" s="191" t="s">
        <v>70</v>
      </c>
      <c r="D62" s="191" t="s">
        <v>71</v>
      </c>
      <c r="E62" s="191" t="s">
        <v>72</v>
      </c>
      <c r="F62" s="191" t="s">
        <v>73</v>
      </c>
      <c r="H62" s="192" t="s">
        <v>53</v>
      </c>
      <c r="I62" s="193" t="s">
        <v>274</v>
      </c>
      <c r="J62" s="193" t="s">
        <v>273</v>
      </c>
      <c r="K62" s="193" t="s">
        <v>109</v>
      </c>
      <c r="L62" s="193" t="s">
        <v>275</v>
      </c>
      <c r="M62" s="193" t="s">
        <v>278</v>
      </c>
    </row>
    <row r="63" spans="1:13" x14ac:dyDescent="0.2">
      <c r="A63" s="194">
        <v>0.5</v>
      </c>
      <c r="B63" s="195" t="s">
        <v>77</v>
      </c>
      <c r="C63" s="195" t="s">
        <v>77</v>
      </c>
      <c r="D63" s="195" t="s">
        <v>77</v>
      </c>
      <c r="E63" s="195" t="s">
        <v>77</v>
      </c>
      <c r="F63" s="195" t="s">
        <v>77</v>
      </c>
      <c r="H63" s="162">
        <v>0.5</v>
      </c>
      <c r="I63" s="196">
        <v>21.5</v>
      </c>
      <c r="J63" s="196">
        <v>40</v>
      </c>
      <c r="K63" s="196">
        <v>8</v>
      </c>
      <c r="L63" s="196">
        <v>2</v>
      </c>
      <c r="M63" s="197">
        <f>((J63^2*0.7854*L63*8000*0.000000001)+(I63^2*0.7854*(K63-L63)*8000*0.000000001))-((I63-(2*L63))^2*0.7854*K63*8000*0.000000001)</f>
        <v>2.2138855199999995E-2</v>
      </c>
    </row>
    <row r="64" spans="1:13" x14ac:dyDescent="0.2">
      <c r="A64" s="194">
        <v>0.75</v>
      </c>
      <c r="B64" s="12" t="s">
        <v>77</v>
      </c>
      <c r="C64" s="12" t="s">
        <v>77</v>
      </c>
      <c r="D64" s="12" t="s">
        <v>77</v>
      </c>
      <c r="E64" s="12" t="s">
        <v>77</v>
      </c>
      <c r="F64" s="12" t="s">
        <v>77</v>
      </c>
      <c r="H64" s="168">
        <v>0.75</v>
      </c>
      <c r="I64" s="115">
        <v>26.6</v>
      </c>
      <c r="J64" s="115">
        <v>50</v>
      </c>
      <c r="K64" s="115">
        <v>8</v>
      </c>
      <c r="L64" s="115">
        <v>2</v>
      </c>
      <c r="M64" s="198">
        <f t="shared" ref="M64:M73" si="5">((J64^2*0.7854*L64*8000*0.000000001)+(I64^2*0.7854*(K64-L64)*8000*0.000000001))-((I64-(2*L64))^2*0.7854*K64*8000*0.000000001)</f>
        <v>3.2416788096000002E-2</v>
      </c>
    </row>
    <row r="65" spans="1:17" x14ac:dyDescent="0.2">
      <c r="A65" s="199">
        <v>1</v>
      </c>
      <c r="B65" s="12" t="s">
        <v>77</v>
      </c>
      <c r="C65" s="12" t="s">
        <v>77</v>
      </c>
      <c r="D65" s="12" t="s">
        <v>77</v>
      </c>
      <c r="E65" s="12" t="s">
        <v>77</v>
      </c>
      <c r="F65" s="12" t="s">
        <v>77</v>
      </c>
      <c r="H65" s="174">
        <v>1</v>
      </c>
      <c r="I65" s="200">
        <v>33.4</v>
      </c>
      <c r="J65" s="200">
        <v>58</v>
      </c>
      <c r="K65" s="200">
        <v>10</v>
      </c>
      <c r="L65" s="200">
        <v>2</v>
      </c>
      <c r="M65" s="197">
        <f t="shared" si="5"/>
        <v>4.4038194816000013E-2</v>
      </c>
    </row>
    <row r="66" spans="1:17" x14ac:dyDescent="0.2">
      <c r="A66" s="102">
        <v>2</v>
      </c>
      <c r="B66" s="201">
        <v>45</v>
      </c>
      <c r="C66" s="201">
        <v>73</v>
      </c>
      <c r="D66" s="201">
        <v>131</v>
      </c>
      <c r="E66" s="201">
        <v>39</v>
      </c>
      <c r="F66" s="201">
        <v>3</v>
      </c>
      <c r="H66" s="102">
        <v>2</v>
      </c>
      <c r="I66" s="115">
        <v>60.3</v>
      </c>
      <c r="J66" s="115">
        <v>98</v>
      </c>
      <c r="K66" s="115">
        <v>15</v>
      </c>
      <c r="L66" s="115">
        <v>2</v>
      </c>
      <c r="M66" s="198">
        <f t="shared" si="5"/>
        <v>0.11895241142400004</v>
      </c>
      <c r="Q66" s="202"/>
    </row>
    <row r="67" spans="1:17" x14ac:dyDescent="0.2">
      <c r="A67" s="180">
        <v>2.5</v>
      </c>
      <c r="B67" s="203">
        <v>45</v>
      </c>
      <c r="C67" s="203">
        <v>82</v>
      </c>
      <c r="D67" s="203">
        <v>139</v>
      </c>
      <c r="E67" s="203">
        <v>39</v>
      </c>
      <c r="F67" s="204">
        <v>3</v>
      </c>
      <c r="H67" s="180">
        <v>2.5</v>
      </c>
      <c r="I67" s="200">
        <v>73</v>
      </c>
      <c r="J67" s="200">
        <v>117</v>
      </c>
      <c r="K67" s="200">
        <v>17</v>
      </c>
      <c r="L67" s="200">
        <v>2</v>
      </c>
      <c r="M67" s="197">
        <f t="shared" si="5"/>
        <v>0.16572568319999992</v>
      </c>
    </row>
    <row r="68" spans="1:17" x14ac:dyDescent="0.2">
      <c r="A68" s="102">
        <v>3</v>
      </c>
      <c r="B68" s="201">
        <v>45</v>
      </c>
      <c r="C68" s="201">
        <v>94</v>
      </c>
      <c r="D68" s="201">
        <v>146</v>
      </c>
      <c r="E68" s="201">
        <v>39</v>
      </c>
      <c r="F68" s="201">
        <v>4</v>
      </c>
      <c r="H68" s="102">
        <v>3</v>
      </c>
      <c r="I68" s="115">
        <v>88.9</v>
      </c>
      <c r="J68" s="115">
        <v>130</v>
      </c>
      <c r="K68" s="115">
        <v>18</v>
      </c>
      <c r="L68" s="115">
        <v>2</v>
      </c>
      <c r="M68" s="198">
        <f t="shared" si="5"/>
        <v>0.19168271337599996</v>
      </c>
    </row>
    <row r="69" spans="1:17" x14ac:dyDescent="0.2">
      <c r="A69" s="181">
        <v>4</v>
      </c>
      <c r="B69" s="203">
        <v>49</v>
      </c>
      <c r="C69" s="203">
        <v>111</v>
      </c>
      <c r="D69" s="203">
        <v>161</v>
      </c>
      <c r="E69" s="203">
        <v>39</v>
      </c>
      <c r="F69" s="203">
        <v>5</v>
      </c>
      <c r="H69" s="181">
        <v>4</v>
      </c>
      <c r="I69" s="200">
        <v>114.3</v>
      </c>
      <c r="J69" s="200">
        <v>165</v>
      </c>
      <c r="K69" s="200">
        <v>20</v>
      </c>
      <c r="L69" s="200">
        <v>2</v>
      </c>
      <c r="M69" s="197">
        <f t="shared" si="5"/>
        <v>0.29084317046400021</v>
      </c>
    </row>
    <row r="70" spans="1:17" x14ac:dyDescent="0.2">
      <c r="A70" s="102">
        <v>5</v>
      </c>
      <c r="B70" s="201">
        <v>53</v>
      </c>
      <c r="C70" s="201">
        <v>130</v>
      </c>
      <c r="D70" s="201">
        <v>178</v>
      </c>
      <c r="E70" s="201">
        <v>39</v>
      </c>
      <c r="F70" s="102">
        <v>6</v>
      </c>
      <c r="H70" s="102">
        <v>5</v>
      </c>
      <c r="I70" s="115">
        <v>141.30000000000001</v>
      </c>
      <c r="J70" s="115">
        <v>190</v>
      </c>
      <c r="K70" s="115">
        <v>20</v>
      </c>
      <c r="L70" s="115">
        <v>2</v>
      </c>
      <c r="M70" s="198">
        <f t="shared" si="5"/>
        <v>0.34279015478399932</v>
      </c>
    </row>
    <row r="71" spans="1:17" x14ac:dyDescent="0.2">
      <c r="A71" s="181">
        <v>6</v>
      </c>
      <c r="B71" s="203">
        <v>53</v>
      </c>
      <c r="C71" s="203">
        <v>155</v>
      </c>
      <c r="D71" s="203">
        <v>199</v>
      </c>
      <c r="E71" s="203">
        <v>39</v>
      </c>
      <c r="F71" s="203">
        <v>9</v>
      </c>
      <c r="H71" s="181">
        <v>6</v>
      </c>
      <c r="I71" s="200">
        <v>168.3</v>
      </c>
      <c r="J71" s="200">
        <v>216</v>
      </c>
      <c r="K71" s="200">
        <v>20</v>
      </c>
      <c r="L71" s="200">
        <v>2</v>
      </c>
      <c r="M71" s="197">
        <f t="shared" si="5"/>
        <v>0.39753944630399962</v>
      </c>
    </row>
    <row r="72" spans="1:17" x14ac:dyDescent="0.2">
      <c r="A72" s="102">
        <v>8</v>
      </c>
      <c r="B72" s="201">
        <v>64</v>
      </c>
      <c r="C72" s="201">
        <v>183</v>
      </c>
      <c r="D72" s="201">
        <v>241</v>
      </c>
      <c r="E72" s="201">
        <v>47</v>
      </c>
      <c r="F72" s="201">
        <v>15</v>
      </c>
      <c r="H72" s="102">
        <v>8</v>
      </c>
      <c r="I72" s="115">
        <v>219.1</v>
      </c>
      <c r="J72" s="115">
        <v>272</v>
      </c>
      <c r="K72" s="115">
        <v>22</v>
      </c>
      <c r="L72" s="115">
        <v>2</v>
      </c>
      <c r="M72" s="198">
        <f t="shared" si="5"/>
        <v>0.56654345193600086</v>
      </c>
    </row>
    <row r="73" spans="1:17" ht="13.5" thickBot="1" x14ac:dyDescent="0.25">
      <c r="A73" s="205">
        <v>10</v>
      </c>
      <c r="B73" s="206">
        <v>69</v>
      </c>
      <c r="C73" s="206">
        <v>205</v>
      </c>
      <c r="D73" s="206">
        <v>281</v>
      </c>
      <c r="E73" s="206">
        <v>47</v>
      </c>
      <c r="F73" s="206">
        <v>23</v>
      </c>
      <c r="H73" s="205">
        <v>10</v>
      </c>
      <c r="I73" s="207">
        <v>273.10000000000002</v>
      </c>
      <c r="J73" s="207">
        <v>330</v>
      </c>
      <c r="K73" s="207">
        <v>22</v>
      </c>
      <c r="L73" s="207">
        <v>2.5</v>
      </c>
      <c r="M73" s="197">
        <f t="shared" si="5"/>
        <v>0.91309331651999948</v>
      </c>
    </row>
    <row r="74" spans="1:17" x14ac:dyDescent="0.2">
      <c r="A74" s="352" t="s">
        <v>74</v>
      </c>
      <c r="B74" s="353"/>
      <c r="C74" s="353"/>
      <c r="D74" s="353"/>
      <c r="E74" s="353"/>
      <c r="F74" s="354"/>
      <c r="H74" s="358" t="s">
        <v>277</v>
      </c>
      <c r="I74" s="359"/>
      <c r="J74" s="359"/>
      <c r="K74" s="359"/>
      <c r="L74" s="359"/>
      <c r="M74" s="360"/>
    </row>
    <row r="75" spans="1:17" x14ac:dyDescent="0.2">
      <c r="A75" s="352" t="s">
        <v>75</v>
      </c>
      <c r="B75" s="353"/>
      <c r="C75" s="353"/>
      <c r="D75" s="353"/>
      <c r="E75" s="353"/>
      <c r="F75" s="354"/>
      <c r="H75" s="358" t="s">
        <v>276</v>
      </c>
      <c r="I75" s="359"/>
      <c r="J75" s="359"/>
      <c r="K75" s="359"/>
      <c r="L75" s="359"/>
      <c r="M75" s="360"/>
    </row>
    <row r="76" spans="1:17" ht="13.5" thickBot="1" x14ac:dyDescent="0.25">
      <c r="A76" s="355" t="s">
        <v>76</v>
      </c>
      <c r="B76" s="356"/>
      <c r="C76" s="356"/>
      <c r="D76" s="356"/>
      <c r="E76" s="356"/>
      <c r="F76" s="357"/>
      <c r="H76" s="358" t="s">
        <v>280</v>
      </c>
      <c r="I76" s="359"/>
      <c r="J76" s="359"/>
      <c r="K76" s="359"/>
      <c r="L76" s="359"/>
      <c r="M76" s="360"/>
    </row>
    <row r="77" spans="1:17" ht="13.5" thickBot="1" x14ac:dyDescent="0.25">
      <c r="H77" s="73">
        <v>3</v>
      </c>
      <c r="I77" s="74">
        <v>88.9</v>
      </c>
      <c r="J77" s="74">
        <v>130</v>
      </c>
      <c r="K77" s="74">
        <v>18</v>
      </c>
      <c r="L77" s="74">
        <v>2.77</v>
      </c>
      <c r="M77" s="208">
        <f>((J77^2*0.7854*L77*8000*0.000000001)+(I77^2*0.7854*(K77-L77)*8000*0.000000001))-((I77-(2*L77))^2*0.7854*K77*8000*0.000000001)</f>
        <v>0.26451565454160009</v>
      </c>
    </row>
    <row r="78" spans="1:17" ht="14.25" thickBot="1" x14ac:dyDescent="0.3">
      <c r="H78" s="349" t="s">
        <v>279</v>
      </c>
      <c r="I78" s="350"/>
      <c r="J78" s="350"/>
      <c r="K78" s="350"/>
      <c r="L78" s="350"/>
      <c r="M78" s="351"/>
    </row>
  </sheetData>
  <sheetProtection sheet="1" objects="1" scenarios="1"/>
  <mergeCells count="29">
    <mergeCell ref="H78:M78"/>
    <mergeCell ref="A74:F74"/>
    <mergeCell ref="A75:F75"/>
    <mergeCell ref="A76:F76"/>
    <mergeCell ref="H74:M74"/>
    <mergeCell ref="H75:M75"/>
    <mergeCell ref="H76:M76"/>
    <mergeCell ref="A61:F61"/>
    <mergeCell ref="A54:M54"/>
    <mergeCell ref="A56:M56"/>
    <mergeCell ref="A57:M57"/>
    <mergeCell ref="A60:F60"/>
    <mergeCell ref="H60:M60"/>
    <mergeCell ref="H61:M61"/>
    <mergeCell ref="B34:F34"/>
    <mergeCell ref="H34:K34"/>
    <mergeCell ref="B42:C42"/>
    <mergeCell ref="D42:E42"/>
    <mergeCell ref="F42:G42"/>
    <mergeCell ref="H42:I42"/>
    <mergeCell ref="J42:K42"/>
    <mergeCell ref="A40:M40"/>
    <mergeCell ref="A41:M41"/>
    <mergeCell ref="H18:K18"/>
    <mergeCell ref="A7:L7"/>
    <mergeCell ref="A8:L8"/>
    <mergeCell ref="A9:L9"/>
    <mergeCell ref="A12:L12"/>
    <mergeCell ref="A11:L1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"/>
  <sheetViews>
    <sheetView showGridLines="0" workbookViewId="0">
      <pane ySplit="7" topLeftCell="A8" activePane="bottomLeft" state="frozen"/>
      <selection pane="bottomLeft" activeCell="Q24" sqref="Q24"/>
    </sheetView>
  </sheetViews>
  <sheetFormatPr defaultRowHeight="12.75" x14ac:dyDescent="0.2"/>
  <cols>
    <col min="1" max="6" width="9.140625" style="81"/>
    <col min="7" max="7" width="11" style="81" bestFit="1" customWidth="1"/>
    <col min="8" max="16384" width="9.140625" style="81"/>
  </cols>
  <sheetData>
    <row r="1" spans="1:12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x14ac:dyDescent="0.2">
      <c r="A2" s="7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x14ac:dyDescent="0.2">
      <c r="A7" s="307" t="s">
        <v>409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</row>
    <row r="8" spans="1:12" x14ac:dyDescent="0.2">
      <c r="A8" s="308"/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</row>
    <row r="9" spans="1:12" x14ac:dyDescent="0.2">
      <c r="A9" s="314" t="s">
        <v>427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</row>
    <row r="11" spans="1:12" x14ac:dyDescent="0.2">
      <c r="B11" s="315" t="s">
        <v>84</v>
      </c>
      <c r="C11" s="315"/>
      <c r="D11" s="315"/>
      <c r="E11" s="315"/>
      <c r="F11" s="315"/>
      <c r="G11" s="315"/>
      <c r="H11" s="315"/>
      <c r="I11" s="315"/>
      <c r="J11" s="315"/>
      <c r="K11" s="315"/>
    </row>
    <row r="12" spans="1:12" x14ac:dyDescent="0.2">
      <c r="B12" s="313" t="s">
        <v>0</v>
      </c>
      <c r="C12" s="313"/>
      <c r="D12" s="313" t="s">
        <v>37</v>
      </c>
      <c r="E12" s="313"/>
      <c r="F12" s="313" t="s">
        <v>1</v>
      </c>
      <c r="G12" s="313"/>
      <c r="H12" s="82" t="s">
        <v>85</v>
      </c>
      <c r="I12" s="83"/>
      <c r="J12" s="82" t="s">
        <v>86</v>
      </c>
      <c r="K12" s="83"/>
    </row>
    <row r="13" spans="1:12" ht="13.5" thickBot="1" x14ac:dyDescent="0.25">
      <c r="B13" s="324"/>
      <c r="C13" s="324"/>
      <c r="D13" s="311">
        <v>2500</v>
      </c>
      <c r="E13" s="311"/>
      <c r="F13" s="311">
        <v>2500</v>
      </c>
      <c r="G13" s="312"/>
      <c r="H13" s="317">
        <f>(0.1938*D13)+G32</f>
        <v>514.5</v>
      </c>
      <c r="I13" s="317"/>
      <c r="J13" s="317">
        <f>(0.1938*D13)+E19</f>
        <v>514.5</v>
      </c>
      <c r="K13" s="317"/>
    </row>
    <row r="14" spans="1:12" ht="15" thickBot="1" x14ac:dyDescent="0.25">
      <c r="B14" s="209" t="s">
        <v>181</v>
      </c>
      <c r="C14" s="210">
        <f>H26+G33</f>
        <v>13870.84409131436</v>
      </c>
      <c r="H14" s="86" t="s">
        <v>41</v>
      </c>
      <c r="I14" s="87">
        <f>((D13*1.1422*0.001)+(2*G32*0.001))^2*0.7854</f>
        <v>6.6760101523500026</v>
      </c>
      <c r="J14" s="86" t="s">
        <v>41</v>
      </c>
      <c r="K14" s="87">
        <f>((D13*1.1422*0.001)+(2*E19*0.001))^2*0.7854</f>
        <v>6.6760101523500026</v>
      </c>
    </row>
    <row r="15" spans="1:12" ht="13.5" thickBot="1" x14ac:dyDescent="0.25">
      <c r="B15" s="309" t="s">
        <v>2</v>
      </c>
      <c r="C15" s="309"/>
      <c r="D15" s="88" t="s">
        <v>93</v>
      </c>
      <c r="E15" s="17">
        <v>22</v>
      </c>
      <c r="J15" s="309" t="s">
        <v>15</v>
      </c>
      <c r="K15" s="309"/>
    </row>
    <row r="16" spans="1:12" ht="13.5" thickBot="1" x14ac:dyDescent="0.25">
      <c r="B16" s="310">
        <f>(D13/1000)</f>
        <v>2.5</v>
      </c>
      <c r="C16" s="310"/>
      <c r="D16" s="211" t="s">
        <v>171</v>
      </c>
      <c r="E16" s="212">
        <f>'DESRTT#5'!H40</f>
        <v>1677.3834273143598</v>
      </c>
      <c r="J16" s="323">
        <f>(((H24*5)*((D13*0.5)/25.4))/((12000*0.8)-(0.6*H24)))*25.4</f>
        <v>3.0567053015575896</v>
      </c>
      <c r="K16" s="323"/>
    </row>
    <row r="17" spans="2:11" x14ac:dyDescent="0.2">
      <c r="D17" s="88" t="s">
        <v>42</v>
      </c>
      <c r="E17" s="213">
        <f>D13</f>
        <v>2500</v>
      </c>
      <c r="H17" s="70"/>
    </row>
    <row r="18" spans="2:11" x14ac:dyDescent="0.2">
      <c r="B18" s="309" t="s">
        <v>45</v>
      </c>
      <c r="C18" s="309"/>
      <c r="D18" s="88" t="s">
        <v>160</v>
      </c>
      <c r="E18" s="214">
        <f>E17/10</f>
        <v>250</v>
      </c>
      <c r="H18" s="94"/>
      <c r="J18" s="320" t="s">
        <v>44</v>
      </c>
      <c r="K18" s="320"/>
    </row>
    <row r="19" spans="2:11" x14ac:dyDescent="0.2">
      <c r="B19" s="317">
        <f>IF(ROUNDUP(B16,0)&gt;=J16,ROUNDUP(B16,0),ROUNDUP(J16,0))</f>
        <v>4</v>
      </c>
      <c r="C19" s="317"/>
      <c r="D19" s="88" t="s">
        <v>91</v>
      </c>
      <c r="E19" s="8">
        <v>30</v>
      </c>
      <c r="J19" s="321">
        <f>(D13-B19)*3.141516*B19*F13*8000*0.000000001+(I14*J27*8)+(K14*J22*8)+(M46+M47+M48+M49+M50)</f>
        <v>837.92228639524035</v>
      </c>
      <c r="K19" s="321"/>
    </row>
    <row r="20" spans="2:11" ht="14.25" x14ac:dyDescent="0.2">
      <c r="B20" s="97">
        <f>(D13-B19)*3.141516*0.001*F13*0.001</f>
        <v>19.603059840000004</v>
      </c>
      <c r="C20" s="86" t="s">
        <v>46</v>
      </c>
      <c r="I20" s="88" t="s">
        <v>94</v>
      </c>
      <c r="J20" s="361">
        <f>J19*E15</f>
        <v>18434.290300695287</v>
      </c>
      <c r="K20" s="361"/>
    </row>
    <row r="21" spans="2:11" x14ac:dyDescent="0.2">
      <c r="J21" s="309" t="s">
        <v>87</v>
      </c>
      <c r="K21" s="309"/>
    </row>
    <row r="22" spans="2:11" x14ac:dyDescent="0.2">
      <c r="J22" s="323">
        <f>(1.54*(E17/25.4)*H24*2/((2*12000*0.8)-(0.2*H24)))*25.4</f>
        <v>1.8824701332445704</v>
      </c>
      <c r="K22" s="323"/>
    </row>
    <row r="24" spans="2:11" x14ac:dyDescent="0.2">
      <c r="H24" s="98">
        <f>H25*14.2234</f>
        <v>4.6937220000000002</v>
      </c>
      <c r="I24" s="81" t="s">
        <v>17</v>
      </c>
      <c r="J24" s="99" t="s">
        <v>38</v>
      </c>
      <c r="K24" s="100"/>
    </row>
    <row r="25" spans="2:11" ht="15" thickBot="1" x14ac:dyDescent="0.25">
      <c r="H25" s="101">
        <f>(F13*0.001*J31)/10</f>
        <v>0.33</v>
      </c>
      <c r="I25" s="81" t="s">
        <v>18</v>
      </c>
      <c r="J25" s="317">
        <f>F40+F13+J13+150</f>
        <v>4664.5</v>
      </c>
      <c r="K25" s="327"/>
    </row>
    <row r="26" spans="2:11" ht="13.5" thickBot="1" x14ac:dyDescent="0.25">
      <c r="H26" s="103">
        <f>'DESRTT#5'!B82</f>
        <v>12193.460664</v>
      </c>
      <c r="I26" s="104" t="s">
        <v>172</v>
      </c>
      <c r="J26" s="309" t="s">
        <v>88</v>
      </c>
      <c r="K26" s="309"/>
    </row>
    <row r="27" spans="2:11" x14ac:dyDescent="0.2">
      <c r="J27" s="323">
        <f>((1.54*(G35/25.4)*H24*2)/((2*12000*0.8)-(0.2*H24)))*25.4</f>
        <v>1.8824701332445704</v>
      </c>
      <c r="K27" s="323"/>
    </row>
    <row r="28" spans="2:11" x14ac:dyDescent="0.2">
      <c r="C28" s="70"/>
    </row>
    <row r="30" spans="2:11" x14ac:dyDescent="0.2">
      <c r="J30" s="309" t="s">
        <v>16</v>
      </c>
      <c r="K30" s="309"/>
    </row>
    <row r="31" spans="2:11" x14ac:dyDescent="0.2">
      <c r="C31" s="81" t="s">
        <v>13</v>
      </c>
      <c r="D31" s="9">
        <v>4</v>
      </c>
      <c r="J31" s="312">
        <v>1.32</v>
      </c>
      <c r="K31" s="312"/>
    </row>
    <row r="32" spans="2:11" ht="13.5" thickBot="1" x14ac:dyDescent="0.25">
      <c r="C32" s="100" t="s">
        <v>12</v>
      </c>
      <c r="D32" s="89">
        <f>(((B13*J31)/D31)*2)/(D33*3.141516*0.1*300)*10</f>
        <v>0</v>
      </c>
      <c r="G32" s="55">
        <v>30</v>
      </c>
      <c r="H32" s="81" t="s">
        <v>92</v>
      </c>
    </row>
    <row r="33" spans="1:13" ht="15" thickBot="1" x14ac:dyDescent="0.25">
      <c r="C33" s="88" t="s">
        <v>26</v>
      </c>
      <c r="D33" s="31">
        <f>(D13/25)</f>
        <v>100</v>
      </c>
      <c r="G33" s="215">
        <f>'DESRTT#5'!H111</f>
        <v>1677.3834273143598</v>
      </c>
      <c r="H33" s="81" t="s">
        <v>169</v>
      </c>
    </row>
    <row r="34" spans="1:13" x14ac:dyDescent="0.2">
      <c r="G34" s="169">
        <f>E18</f>
        <v>250</v>
      </c>
      <c r="H34" s="81" t="s">
        <v>90</v>
      </c>
    </row>
    <row r="35" spans="1:13" x14ac:dyDescent="0.2">
      <c r="C35" s="88" t="s">
        <v>27</v>
      </c>
      <c r="D35" s="89">
        <f>D33+D32</f>
        <v>100</v>
      </c>
      <c r="G35" s="108">
        <f>E17</f>
        <v>2500</v>
      </c>
      <c r="H35" s="81" t="s">
        <v>89</v>
      </c>
    </row>
    <row r="38" spans="1:13" x14ac:dyDescent="0.2">
      <c r="F38" s="32">
        <f>F39/3600</f>
        <v>0.19678492461439845</v>
      </c>
      <c r="G38" s="81" t="s">
        <v>33</v>
      </c>
    </row>
    <row r="39" spans="1:13" x14ac:dyDescent="0.2">
      <c r="F39" s="54">
        <f>((((D13/1000)^2*0.7854))/((A49*25.4/1000)^2*0.7854))*((F13/1000)^0.5)*0.74</f>
        <v>708.42572861183442</v>
      </c>
      <c r="G39" s="81" t="s">
        <v>267</v>
      </c>
    </row>
    <row r="40" spans="1:13" x14ac:dyDescent="0.2">
      <c r="B40" s="70"/>
      <c r="F40" s="95">
        <f>D35*15</f>
        <v>1500</v>
      </c>
      <c r="G40" s="81" t="s">
        <v>28</v>
      </c>
    </row>
    <row r="41" spans="1:13" x14ac:dyDescent="0.2">
      <c r="C41" s="88"/>
      <c r="D41" s="31">
        <f>D33*2</f>
        <v>200</v>
      </c>
      <c r="E41" s="81" t="s">
        <v>11</v>
      </c>
    </row>
    <row r="42" spans="1:13" x14ac:dyDescent="0.2">
      <c r="D42" s="31">
        <f>(D33+D41)*0.5</f>
        <v>150</v>
      </c>
      <c r="E42" s="81" t="s">
        <v>9</v>
      </c>
      <c r="I42" s="31">
        <f>(D33*3.1141516*D32*(F40+120)*8000*0.000000001)+(D41^2*0.7854*D44*8000*0.000000001)</f>
        <v>1.7592960000000002</v>
      </c>
      <c r="J42" s="81" t="s">
        <v>39</v>
      </c>
    </row>
    <row r="43" spans="1:13" x14ac:dyDescent="0.2">
      <c r="B43" s="109" t="s">
        <v>266</v>
      </c>
      <c r="C43" s="110">
        <f>(D42*3.141516)/150</f>
        <v>3.1415160000000002</v>
      </c>
      <c r="D43" s="89">
        <f>D41/20</f>
        <v>10</v>
      </c>
      <c r="E43" s="81" t="s">
        <v>10</v>
      </c>
      <c r="I43" s="31">
        <f>I42*D31</f>
        <v>7.0371840000000008</v>
      </c>
      <c r="J43" s="81" t="s">
        <v>40</v>
      </c>
    </row>
    <row r="44" spans="1:13" x14ac:dyDescent="0.2">
      <c r="A44" s="105" t="s">
        <v>21</v>
      </c>
      <c r="D44" s="89">
        <f>D43*0.7</f>
        <v>7</v>
      </c>
      <c r="E44" s="81" t="s">
        <v>25</v>
      </c>
    </row>
    <row r="45" spans="1:13" x14ac:dyDescent="0.2">
      <c r="K45" s="81" t="s">
        <v>35</v>
      </c>
      <c r="M45" s="81" t="s">
        <v>36</v>
      </c>
    </row>
    <row r="46" spans="1:13" ht="14.25" x14ac:dyDescent="0.2">
      <c r="A46" s="9">
        <v>2</v>
      </c>
      <c r="B46" s="105" t="s">
        <v>30</v>
      </c>
      <c r="C46" s="105"/>
      <c r="D46" s="9">
        <v>2.5</v>
      </c>
      <c r="E46" s="105" t="s">
        <v>22</v>
      </c>
      <c r="F46" s="105"/>
      <c r="I46" s="95">
        <f>(A46*0.0254)^2*0.7854*3600*D46</f>
        <v>18.241511903999999</v>
      </c>
      <c r="J46" s="105" t="s">
        <v>24</v>
      </c>
      <c r="K46" s="111">
        <f>B13*3/1000</f>
        <v>0</v>
      </c>
      <c r="L46" s="105" t="s">
        <v>24</v>
      </c>
      <c r="M46" s="112">
        <f>A46*3.141516*25.4*150*6.35*7850*0.000000001</f>
        <v>1.1932669973321999</v>
      </c>
    </row>
    <row r="47" spans="1:13" ht="14.25" x14ac:dyDescent="0.2">
      <c r="A47" s="9">
        <v>2</v>
      </c>
      <c r="B47" s="105" t="s">
        <v>23</v>
      </c>
      <c r="C47" s="105"/>
      <c r="D47" s="9">
        <v>2</v>
      </c>
      <c r="E47" s="105" t="s">
        <v>22</v>
      </c>
      <c r="F47" s="105"/>
      <c r="I47" s="95">
        <f>(A47*0.0254)^2*0.7854*3600*D47</f>
        <v>14.593209523199999</v>
      </c>
      <c r="J47" s="105" t="s">
        <v>24</v>
      </c>
      <c r="K47" s="111">
        <f>B13*1.25/1000</f>
        <v>0</v>
      </c>
      <c r="L47" s="105" t="s">
        <v>24</v>
      </c>
      <c r="M47" s="112">
        <f>A47*3.141516*25.4*150*6.35*7850*0.000000001</f>
        <v>1.1932669973321999</v>
      </c>
    </row>
    <row r="48" spans="1:13" ht="14.25" x14ac:dyDescent="0.2">
      <c r="A48" s="9">
        <v>2</v>
      </c>
      <c r="B48" s="105" t="s">
        <v>32</v>
      </c>
      <c r="C48" s="105"/>
      <c r="D48" s="216">
        <v>3</v>
      </c>
      <c r="E48" s="113" t="s">
        <v>410</v>
      </c>
      <c r="F48" s="113"/>
      <c r="G48" s="114"/>
      <c r="H48" s="114"/>
      <c r="I48" s="95">
        <f>(A48*0.0254)^2*0.7854*3600*D48</f>
        <v>21.889814284799996</v>
      </c>
      <c r="J48" s="105" t="s">
        <v>24</v>
      </c>
      <c r="K48" s="111">
        <f>B13*4/1000</f>
        <v>0</v>
      </c>
      <c r="L48" s="105" t="s">
        <v>24</v>
      </c>
      <c r="M48" s="112">
        <f>A48*3.141516*25.4*150*6.35*7850*0.000000001</f>
        <v>1.1932669973321999</v>
      </c>
    </row>
    <row r="49" spans="1:13" ht="14.25" x14ac:dyDescent="0.2">
      <c r="A49" s="9">
        <v>4</v>
      </c>
      <c r="B49" s="105" t="s">
        <v>34</v>
      </c>
      <c r="C49" s="105"/>
      <c r="D49" s="216">
        <v>3</v>
      </c>
      <c r="E49" s="113" t="s">
        <v>410</v>
      </c>
      <c r="F49" s="113"/>
      <c r="G49" s="114"/>
      <c r="H49" s="114"/>
      <c r="I49" s="95">
        <f>(A49*0.0254)^2*0.7854*3600*D49</f>
        <v>87.559257139199985</v>
      </c>
      <c r="J49" s="105" t="s">
        <v>24</v>
      </c>
      <c r="K49" s="111">
        <f>B13*7/1000</f>
        <v>0</v>
      </c>
      <c r="L49" s="105" t="s">
        <v>24</v>
      </c>
      <c r="M49" s="112">
        <f>A49*3.141516*25.4*150*6.35*7850*0.000000001</f>
        <v>2.3865339946643997</v>
      </c>
    </row>
    <row r="50" spans="1:13" ht="14.25" x14ac:dyDescent="0.2">
      <c r="A50" s="9">
        <v>6</v>
      </c>
      <c r="B50" s="105" t="s">
        <v>31</v>
      </c>
      <c r="C50" s="105"/>
      <c r="D50" s="9">
        <v>2</v>
      </c>
      <c r="E50" s="105" t="s">
        <v>22</v>
      </c>
      <c r="F50" s="105"/>
      <c r="I50" s="95">
        <f>(A50*0.0254)^2*0.7854*3600*D50</f>
        <v>131.33888570879995</v>
      </c>
      <c r="J50" s="105" t="s">
        <v>24</v>
      </c>
      <c r="K50" s="111">
        <f>B13*3/1000</f>
        <v>0</v>
      </c>
      <c r="L50" s="105" t="s">
        <v>24</v>
      </c>
      <c r="M50" s="112">
        <f>A50*3.141516*25.4*150*6.35*7850*0.000000001</f>
        <v>3.5798009919966001</v>
      </c>
    </row>
    <row r="51" spans="1:13" x14ac:dyDescent="0.2">
      <c r="J51" s="105"/>
    </row>
    <row r="54" spans="1:13" x14ac:dyDescent="0.2">
      <c r="B54" s="105"/>
      <c r="C54" s="105"/>
    </row>
  </sheetData>
  <sheetProtection password="CEFA" sheet="1" objects="1" scenarios="1"/>
  <mergeCells count="28">
    <mergeCell ref="J22:K22"/>
    <mergeCell ref="J20:K20"/>
    <mergeCell ref="J15:K15"/>
    <mergeCell ref="B18:C18"/>
    <mergeCell ref="J18:K18"/>
    <mergeCell ref="B16:C16"/>
    <mergeCell ref="J16:K16"/>
    <mergeCell ref="B19:C19"/>
    <mergeCell ref="J19:K19"/>
    <mergeCell ref="J21:K21"/>
    <mergeCell ref="J31:K31"/>
    <mergeCell ref="J25:K25"/>
    <mergeCell ref="J26:K26"/>
    <mergeCell ref="J27:K27"/>
    <mergeCell ref="J30:K30"/>
    <mergeCell ref="H13:I13"/>
    <mergeCell ref="J13:K13"/>
    <mergeCell ref="B15:C15"/>
    <mergeCell ref="A7:L7"/>
    <mergeCell ref="A8:L8"/>
    <mergeCell ref="A9:L9"/>
    <mergeCell ref="B11:K11"/>
    <mergeCell ref="B12:C12"/>
    <mergeCell ref="D12:E12"/>
    <mergeCell ref="F12:G12"/>
    <mergeCell ref="B13:C13"/>
    <mergeCell ref="D13:E13"/>
    <mergeCell ref="F13:G13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1"/>
  <sheetViews>
    <sheetView showGridLines="0" workbookViewId="0">
      <pane ySplit="10" topLeftCell="A116" activePane="bottomLeft" state="frozen"/>
      <selection pane="bottomLeft" activeCell="M19" sqref="M19"/>
    </sheetView>
  </sheetViews>
  <sheetFormatPr defaultRowHeight="12.75" x14ac:dyDescent="0.2"/>
  <cols>
    <col min="1" max="1" width="9.140625" style="81"/>
    <col min="2" max="2" width="12" style="81" bestFit="1" customWidth="1"/>
    <col min="3" max="7" width="9.140625" style="81"/>
    <col min="8" max="8" width="12.42578125" style="81" bestFit="1" customWidth="1"/>
    <col min="9" max="16384" width="9.140625" style="81"/>
  </cols>
  <sheetData>
    <row r="1" spans="1:12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x14ac:dyDescent="0.2">
      <c r="A2" s="70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2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x14ac:dyDescent="0.2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x14ac:dyDescent="0.2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x14ac:dyDescent="0.2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x14ac:dyDescent="0.2">
      <c r="A10" s="307" t="s">
        <v>409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</row>
    <row r="11" spans="1:12" x14ac:dyDescent="0.2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</row>
    <row r="12" spans="1:12" x14ac:dyDescent="0.2">
      <c r="A12" s="314" t="s">
        <v>138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</row>
    <row r="13" spans="1:12" s="94" customFormat="1" x14ac:dyDescent="0.2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</row>
    <row r="14" spans="1:12" x14ac:dyDescent="0.2">
      <c r="A14" s="364" t="s">
        <v>148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</row>
    <row r="15" spans="1:12" x14ac:dyDescent="0.2">
      <c r="A15" s="120"/>
      <c r="B15" s="120"/>
      <c r="C15" s="120"/>
      <c r="D15" s="120"/>
      <c r="E15" s="120"/>
      <c r="F15" s="120"/>
      <c r="G15" s="120"/>
      <c r="H15" s="120"/>
      <c r="I15" s="120"/>
    </row>
    <row r="16" spans="1:12" x14ac:dyDescent="0.2">
      <c r="A16" s="120"/>
      <c r="B16" s="120"/>
      <c r="C16" s="120"/>
      <c r="D16" s="120"/>
      <c r="E16" s="120"/>
      <c r="F16" s="120"/>
      <c r="G16" s="120"/>
      <c r="H16" s="120"/>
      <c r="I16" s="121">
        <f>I17*2</f>
        <v>2964.6755504346397</v>
      </c>
      <c r="J16" s="81" t="s">
        <v>96</v>
      </c>
    </row>
    <row r="17" spans="1:10" x14ac:dyDescent="0.2">
      <c r="A17" s="120"/>
      <c r="B17" s="120"/>
      <c r="C17" s="120"/>
      <c r="D17" s="122">
        <f>B45</f>
        <v>76.199999999999989</v>
      </c>
      <c r="E17" s="120"/>
      <c r="F17" s="120"/>
      <c r="G17" s="120"/>
      <c r="H17" s="120"/>
      <c r="I17" s="121">
        <f>B48</f>
        <v>1482.3377752173199</v>
      </c>
      <c r="J17" s="81" t="s">
        <v>97</v>
      </c>
    </row>
    <row r="18" spans="1:10" x14ac:dyDescent="0.2">
      <c r="A18" s="120"/>
      <c r="B18" s="120"/>
      <c r="C18" s="120"/>
      <c r="D18" s="120"/>
      <c r="E18" s="120"/>
      <c r="F18" s="120"/>
      <c r="G18" s="120"/>
      <c r="H18" s="120"/>
      <c r="I18" s="120"/>
    </row>
    <row r="19" spans="1:10" x14ac:dyDescent="0.2">
      <c r="A19" s="123">
        <f>B47</f>
        <v>26.873429106462442</v>
      </c>
      <c r="B19" s="120"/>
      <c r="C19" s="120"/>
      <c r="D19" s="120"/>
      <c r="E19" s="120"/>
      <c r="F19" s="120"/>
      <c r="G19" s="120"/>
      <c r="H19" s="120"/>
      <c r="I19" s="120"/>
    </row>
    <row r="20" spans="1:10" x14ac:dyDescent="0.2">
      <c r="A20" s="120"/>
      <c r="B20" s="120"/>
      <c r="C20" s="120"/>
      <c r="D20" s="120"/>
      <c r="E20" s="120"/>
      <c r="F20" s="120"/>
      <c r="G20" s="120"/>
      <c r="H20" s="120"/>
      <c r="I20" s="120"/>
    </row>
    <row r="21" spans="1:10" x14ac:dyDescent="0.2">
      <c r="A21" s="120"/>
      <c r="B21" s="120"/>
      <c r="C21" s="120"/>
      <c r="D21" s="120"/>
      <c r="E21" s="120"/>
      <c r="F21" s="120"/>
      <c r="G21" s="120"/>
      <c r="H21" s="120"/>
      <c r="I21" s="120"/>
    </row>
    <row r="22" spans="1:10" x14ac:dyDescent="0.2">
      <c r="A22" s="120"/>
      <c r="B22" s="120"/>
      <c r="C22" s="120"/>
      <c r="D22" s="120"/>
      <c r="E22" s="123">
        <f>B46</f>
        <v>26.182597392326379</v>
      </c>
      <c r="F22" s="120"/>
      <c r="G22" s="120"/>
      <c r="H22" s="120"/>
      <c r="I22" s="120"/>
    </row>
    <row r="23" spans="1:10" x14ac:dyDescent="0.2">
      <c r="A23" s="120"/>
      <c r="B23" s="120"/>
      <c r="C23" s="120"/>
      <c r="D23" s="120"/>
      <c r="E23" s="120"/>
      <c r="F23" s="120"/>
      <c r="G23" s="120"/>
      <c r="H23" s="120"/>
      <c r="I23" s="120"/>
    </row>
    <row r="24" spans="1:10" x14ac:dyDescent="0.2">
      <c r="A24" s="120"/>
      <c r="B24" s="120"/>
      <c r="C24" s="120"/>
      <c r="D24" s="120"/>
      <c r="E24" s="120"/>
      <c r="F24" s="120"/>
      <c r="G24" s="120"/>
      <c r="H24" s="120"/>
      <c r="I24" s="120"/>
    </row>
    <row r="25" spans="1:10" x14ac:dyDescent="0.2">
      <c r="A25" s="120"/>
      <c r="B25" s="120"/>
      <c r="C25" s="120"/>
      <c r="D25" s="120"/>
      <c r="E25" s="120"/>
      <c r="F25" s="120"/>
      <c r="G25" s="120"/>
      <c r="H25" s="120"/>
      <c r="I25" s="120"/>
    </row>
    <row r="26" spans="1:10" x14ac:dyDescent="0.2">
      <c r="A26" s="120"/>
      <c r="B26" s="120"/>
      <c r="C26" s="120"/>
      <c r="D26" s="120"/>
      <c r="E26" s="124" t="s">
        <v>98</v>
      </c>
      <c r="F26" s="125">
        <f>B43</f>
        <v>1977.3198852276832</v>
      </c>
      <c r="G26" s="120"/>
      <c r="H26" s="120"/>
      <c r="I26" s="125">
        <f>B49</f>
        <v>359.94083566121816</v>
      </c>
      <c r="J26" s="100" t="s">
        <v>99</v>
      </c>
    </row>
    <row r="27" spans="1:10" x14ac:dyDescent="0.2">
      <c r="A27" s="120"/>
      <c r="B27" s="120"/>
      <c r="C27" s="126">
        <f>B44</f>
        <v>2964.188319688406</v>
      </c>
      <c r="D27" s="120"/>
      <c r="E27" s="120"/>
      <c r="F27" s="120"/>
      <c r="G27" s="120"/>
      <c r="H27" s="120"/>
      <c r="I27" s="120"/>
    </row>
    <row r="28" spans="1:10" x14ac:dyDescent="0.2">
      <c r="A28" s="120"/>
      <c r="B28" s="120"/>
      <c r="C28" s="120"/>
      <c r="D28" s="120"/>
      <c r="E28" s="120"/>
      <c r="F28" s="120"/>
      <c r="G28" s="125">
        <f>360-I26</f>
        <v>5.9164338781840797E-2</v>
      </c>
      <c r="H28" s="127" t="s">
        <v>100</v>
      </c>
      <c r="I28" s="120"/>
    </row>
    <row r="29" spans="1:10" x14ac:dyDescent="0.2">
      <c r="A29" s="120"/>
      <c r="B29" s="120"/>
      <c r="C29" s="120"/>
      <c r="D29" s="120"/>
      <c r="E29" s="120"/>
      <c r="F29" s="120"/>
      <c r="G29" s="125">
        <f>180-I26</f>
        <v>-179.94083566121816</v>
      </c>
      <c r="H29" s="127" t="s">
        <v>101</v>
      </c>
      <c r="I29" s="120"/>
    </row>
    <row r="30" spans="1:10" ht="18.75" x14ac:dyDescent="0.3">
      <c r="A30" s="120"/>
      <c r="B30" s="366" t="s">
        <v>154</v>
      </c>
      <c r="C30" s="366"/>
      <c r="D30" s="366"/>
      <c r="E30" s="366"/>
      <c r="F30" s="120"/>
      <c r="G30" s="125">
        <f>90-I26</f>
        <v>-269.94083566121816</v>
      </c>
      <c r="H30" s="127" t="s">
        <v>102</v>
      </c>
      <c r="I30" s="120"/>
    </row>
    <row r="31" spans="1:10" x14ac:dyDescent="0.2">
      <c r="A31" s="120"/>
      <c r="B31" s="120"/>
      <c r="C31" s="120"/>
      <c r="D31" s="120"/>
      <c r="E31" s="120"/>
      <c r="F31" s="120"/>
      <c r="G31" s="128"/>
      <c r="H31" s="127"/>
      <c r="I31" s="120"/>
    </row>
    <row r="32" spans="1:10" x14ac:dyDescent="0.2">
      <c r="A32" s="120"/>
      <c r="B32" s="120"/>
      <c r="C32" s="120"/>
      <c r="D32" s="120"/>
      <c r="E32" s="120"/>
      <c r="F32" s="120"/>
      <c r="G32" s="128"/>
      <c r="H32" s="127"/>
      <c r="I32" s="120"/>
    </row>
    <row r="33" spans="1:11" x14ac:dyDescent="0.2">
      <c r="A33" s="120"/>
      <c r="B33" s="120"/>
      <c r="C33" s="120"/>
      <c r="D33" s="120"/>
      <c r="E33" s="120"/>
      <c r="F33" s="120"/>
      <c r="G33" s="128"/>
      <c r="H33" s="127"/>
      <c r="I33" s="120"/>
      <c r="J33" s="121">
        <f>I16</f>
        <v>2964.6755504346397</v>
      </c>
      <c r="K33" s="81" t="s">
        <v>96</v>
      </c>
    </row>
    <row r="34" spans="1:11" x14ac:dyDescent="0.2">
      <c r="A34" s="120"/>
      <c r="B34" s="120"/>
      <c r="C34" s="120"/>
      <c r="D34" s="120"/>
      <c r="E34" s="120" t="s">
        <v>103</v>
      </c>
      <c r="F34" s="125">
        <f>((A19-E22)^2+(D17*0.5)^2)^0.5</f>
        <v>38.106262588415248</v>
      </c>
      <c r="G34" s="128"/>
      <c r="H34" s="127"/>
      <c r="I34" s="120"/>
      <c r="J34" s="121">
        <f>I17</f>
        <v>1482.3377752173199</v>
      </c>
      <c r="K34" s="81" t="s">
        <v>97</v>
      </c>
    </row>
    <row r="35" spans="1:11" x14ac:dyDescent="0.2">
      <c r="A35" s="120"/>
      <c r="B35" s="120"/>
      <c r="C35" s="120"/>
      <c r="D35" s="120"/>
      <c r="E35" s="120"/>
      <c r="F35" s="120"/>
      <c r="G35" s="128"/>
      <c r="H35" s="127"/>
      <c r="I35" s="120"/>
    </row>
    <row r="36" spans="1:11" x14ac:dyDescent="0.2">
      <c r="A36" s="120"/>
      <c r="B36" s="120"/>
      <c r="C36" s="120"/>
      <c r="D36" s="120"/>
      <c r="E36" s="120"/>
      <c r="F36" s="120"/>
      <c r="G36" s="128"/>
      <c r="H36" s="127"/>
      <c r="I36" s="120"/>
    </row>
    <row r="37" spans="1:11" x14ac:dyDescent="0.2">
      <c r="A37" s="120"/>
      <c r="B37" s="120"/>
      <c r="C37" s="120"/>
      <c r="D37" s="120"/>
      <c r="E37" s="120"/>
      <c r="F37" s="120"/>
      <c r="G37" s="128"/>
      <c r="H37" s="127"/>
      <c r="I37" s="120"/>
    </row>
    <row r="38" spans="1:11" x14ac:dyDescent="0.2">
      <c r="A38" s="120"/>
      <c r="B38" s="120"/>
      <c r="C38" s="120"/>
      <c r="D38" s="120"/>
      <c r="E38" s="120"/>
      <c r="F38" s="120"/>
      <c r="G38" s="128"/>
      <c r="H38" s="127"/>
      <c r="I38" s="120"/>
    </row>
    <row r="39" spans="1:11" x14ac:dyDescent="0.2">
      <c r="A39" s="120"/>
      <c r="B39" s="120"/>
      <c r="C39" s="120"/>
      <c r="D39" s="120"/>
      <c r="E39" s="120"/>
      <c r="F39" s="120"/>
      <c r="G39" s="128"/>
      <c r="H39" s="127"/>
      <c r="I39" s="120"/>
    </row>
    <row r="40" spans="1:11" x14ac:dyDescent="0.2">
      <c r="A40" s="120"/>
      <c r="B40" s="120"/>
      <c r="C40" s="120"/>
      <c r="D40" s="120"/>
      <c r="E40" s="120"/>
      <c r="F40" s="120"/>
      <c r="G40" s="128"/>
      <c r="H40" s="127"/>
      <c r="I40" s="120"/>
    </row>
    <row r="41" spans="1:11" x14ac:dyDescent="0.2">
      <c r="A41" s="120"/>
      <c r="B41" s="120"/>
      <c r="C41" s="120"/>
      <c r="D41" s="120"/>
      <c r="E41" s="124" t="s">
        <v>98</v>
      </c>
      <c r="F41" s="125">
        <f>B54</f>
        <v>1976.013187026098</v>
      </c>
      <c r="G41" s="128"/>
      <c r="H41" s="127"/>
      <c r="I41" s="120"/>
    </row>
    <row r="42" spans="1:11" x14ac:dyDescent="0.2">
      <c r="A42" s="120"/>
      <c r="B42" s="120"/>
      <c r="C42" s="120"/>
      <c r="D42" s="120"/>
      <c r="E42" s="120"/>
      <c r="F42" s="120"/>
      <c r="G42" s="120"/>
      <c r="H42" s="120"/>
      <c r="I42" s="120"/>
    </row>
    <row r="43" spans="1:11" ht="14.25" x14ac:dyDescent="0.2">
      <c r="A43" s="129" t="s">
        <v>104</v>
      </c>
      <c r="B43" s="32">
        <f>B50*B51*B52*0.001</f>
        <v>1977.3198852276832</v>
      </c>
      <c r="C43" s="81" t="s">
        <v>105</v>
      </c>
      <c r="H43" s="26">
        <f>((B44-B51)/1000)^2*0.7854</f>
        <v>6.7351111034043658</v>
      </c>
      <c r="I43" s="81" t="s">
        <v>178</v>
      </c>
    </row>
    <row r="44" spans="1:11" ht="14.25" x14ac:dyDescent="0.2">
      <c r="A44" s="129" t="s">
        <v>106</v>
      </c>
      <c r="B44" s="31">
        <f>'RCC#1'!D13-B51</f>
        <v>2964.188319688406</v>
      </c>
      <c r="C44" s="81" t="s">
        <v>151</v>
      </c>
      <c r="H44" s="26">
        <f>((B45-B51)/1000)^2*0.7854</f>
        <v>1.281157334840423E-3</v>
      </c>
      <c r="I44" s="81" t="s">
        <v>271</v>
      </c>
    </row>
    <row r="45" spans="1:11" x14ac:dyDescent="0.2">
      <c r="A45" s="129" t="s">
        <v>107</v>
      </c>
      <c r="B45" s="115">
        <f>'RCC#1'!A48*25.4</f>
        <v>76.199999999999989</v>
      </c>
      <c r="C45" s="81" t="s">
        <v>152</v>
      </c>
    </row>
    <row r="46" spans="1:11" x14ac:dyDescent="0.2">
      <c r="A46" s="129" t="s">
        <v>108</v>
      </c>
      <c r="B46" s="39">
        <f>'RCC#1'!J13</f>
        <v>26.182597392326379</v>
      </c>
      <c r="C46" s="81" t="s">
        <v>149</v>
      </c>
    </row>
    <row r="47" spans="1:11" x14ac:dyDescent="0.2">
      <c r="A47" s="129" t="s">
        <v>109</v>
      </c>
      <c r="B47" s="32">
        <f>(B44*B46)/(B44-B45)</f>
        <v>26.873429106462442</v>
      </c>
      <c r="C47" s="81" t="s">
        <v>110</v>
      </c>
    </row>
    <row r="48" spans="1:11" x14ac:dyDescent="0.2">
      <c r="A48" s="129" t="s">
        <v>111</v>
      </c>
      <c r="B48" s="32">
        <f>(A19^2+(B44*0.5)^2)^0.5</f>
        <v>1482.3377752173199</v>
      </c>
      <c r="C48" s="81" t="s">
        <v>112</v>
      </c>
    </row>
    <row r="49" spans="1:12" x14ac:dyDescent="0.2">
      <c r="A49" s="129" t="s">
        <v>113</v>
      </c>
      <c r="B49" s="32">
        <f>(B44*180)/B48</f>
        <v>359.94083566121816</v>
      </c>
      <c r="C49" s="81" t="s">
        <v>114</v>
      </c>
    </row>
    <row r="50" spans="1:12" ht="14.25" x14ac:dyDescent="0.2">
      <c r="A50" s="129" t="s">
        <v>115</v>
      </c>
      <c r="B50" s="32">
        <f>(3.141516*(B48/1000)^2)*(B49/360)</f>
        <v>6.9017980587032639</v>
      </c>
      <c r="C50" s="81" t="s">
        <v>116</v>
      </c>
      <c r="H50" s="70"/>
    </row>
    <row r="51" spans="1:12" x14ac:dyDescent="0.2">
      <c r="A51" s="129" t="s">
        <v>117</v>
      </c>
      <c r="B51" s="32">
        <f>'RCC#1'!J22</f>
        <v>35.811680311593861</v>
      </c>
      <c r="C51" s="81" t="s">
        <v>137</v>
      </c>
      <c r="H51" s="130"/>
    </row>
    <row r="52" spans="1:12" ht="14.25" x14ac:dyDescent="0.2">
      <c r="A52" s="129" t="s">
        <v>118</v>
      </c>
      <c r="B52" s="9">
        <v>8000</v>
      </c>
      <c r="C52" s="81" t="s">
        <v>119</v>
      </c>
    </row>
    <row r="53" spans="1:12" ht="14.25" x14ac:dyDescent="0.2">
      <c r="A53" s="129" t="s">
        <v>120</v>
      </c>
      <c r="B53" s="32">
        <f>B50-(3.141516*(F34/1000)^2)*(I26/360)</f>
        <v>6.8972370530822769</v>
      </c>
      <c r="C53" s="81" t="s">
        <v>121</v>
      </c>
    </row>
    <row r="54" spans="1:12" x14ac:dyDescent="0.2">
      <c r="A54" s="129" t="s">
        <v>122</v>
      </c>
      <c r="B54" s="32">
        <f>B53*B51*B52/1000</f>
        <v>1976.013187026098</v>
      </c>
      <c r="C54" s="81" t="s">
        <v>105</v>
      </c>
    </row>
    <row r="55" spans="1:12" x14ac:dyDescent="0.2">
      <c r="A55" s="129" t="s">
        <v>177</v>
      </c>
      <c r="B55" s="54">
        <f>((((H43*H44)^0.5)+(H43+H44)*(B46/1000))/3)*1000</f>
        <v>89.755747216550105</v>
      </c>
      <c r="C55" s="81" t="s">
        <v>179</v>
      </c>
    </row>
    <row r="57" spans="1:12" x14ac:dyDescent="0.2">
      <c r="A57" s="365" t="s">
        <v>139</v>
      </c>
      <c r="B57" s="365"/>
      <c r="C57" s="365"/>
      <c r="D57" s="365"/>
      <c r="E57" s="365"/>
      <c r="F57" s="365"/>
      <c r="G57" s="365"/>
      <c r="H57" s="365"/>
      <c r="I57" s="365"/>
      <c r="J57" s="365"/>
      <c r="K57" s="365"/>
      <c r="L57" s="365"/>
    </row>
    <row r="58" spans="1:12" x14ac:dyDescent="0.2">
      <c r="A58" s="120"/>
      <c r="B58" s="120"/>
      <c r="C58" s="120"/>
      <c r="D58" s="120"/>
      <c r="E58" s="120"/>
      <c r="F58" s="120"/>
      <c r="G58" s="120"/>
      <c r="H58" s="120"/>
      <c r="I58" s="120"/>
    </row>
    <row r="59" spans="1:12" ht="13.5" x14ac:dyDescent="0.25">
      <c r="A59" s="120"/>
      <c r="B59" s="120"/>
      <c r="C59" s="120"/>
      <c r="D59" s="120"/>
      <c r="E59" s="132" t="s">
        <v>123</v>
      </c>
      <c r="F59" s="362" t="str">
        <f>A83</f>
        <v>MODELO  CN+CI+CN</v>
      </c>
      <c r="G59" s="362"/>
      <c r="H59" s="362"/>
      <c r="I59" s="362"/>
    </row>
    <row r="60" spans="1:12" x14ac:dyDescent="0.2">
      <c r="A60" s="120"/>
      <c r="B60" s="120"/>
      <c r="C60" s="120"/>
      <c r="D60" s="120"/>
      <c r="E60" s="120"/>
      <c r="F60" s="120"/>
      <c r="G60" s="120"/>
      <c r="H60" s="120"/>
      <c r="I60" s="120"/>
    </row>
    <row r="61" spans="1:12" x14ac:dyDescent="0.2">
      <c r="A61" s="120"/>
      <c r="B61" s="123">
        <f>B77</f>
        <v>3</v>
      </c>
      <c r="C61" s="120"/>
      <c r="D61" s="120"/>
      <c r="E61" s="120"/>
      <c r="F61" s="120"/>
      <c r="G61" s="120"/>
      <c r="H61" s="120"/>
      <c r="I61" s="120"/>
    </row>
    <row r="62" spans="1:12" x14ac:dyDescent="0.2">
      <c r="A62" s="120"/>
      <c r="B62" s="120"/>
      <c r="C62" s="120"/>
      <c r="D62" s="120"/>
      <c r="E62" s="120"/>
      <c r="F62" s="120"/>
      <c r="G62" s="120"/>
      <c r="H62" s="120"/>
      <c r="I62" s="120"/>
    </row>
    <row r="63" spans="1:12" x14ac:dyDescent="0.2">
      <c r="A63" s="120"/>
      <c r="B63" s="120"/>
      <c r="C63" s="120"/>
      <c r="D63" s="120"/>
      <c r="E63" s="120"/>
      <c r="F63" s="120"/>
      <c r="G63" s="120"/>
      <c r="H63" s="126">
        <f>B78</f>
        <v>2000</v>
      </c>
      <c r="I63" s="120"/>
    </row>
    <row r="64" spans="1:12" x14ac:dyDescent="0.2">
      <c r="A64" s="120"/>
      <c r="B64" s="120"/>
      <c r="C64" s="120"/>
      <c r="D64" s="120"/>
      <c r="E64" s="120"/>
      <c r="F64" s="120"/>
      <c r="G64" s="120"/>
      <c r="H64" s="120"/>
      <c r="I64" s="120"/>
    </row>
    <row r="65" spans="1:9" x14ac:dyDescent="0.2">
      <c r="A65" s="120"/>
      <c r="B65" s="120"/>
      <c r="C65" s="120"/>
      <c r="D65" s="120"/>
      <c r="E65" s="120"/>
      <c r="F65" s="120"/>
      <c r="G65" s="120"/>
      <c r="H65" s="120"/>
      <c r="I65" s="120"/>
    </row>
    <row r="66" spans="1:9" x14ac:dyDescent="0.2">
      <c r="A66" s="120"/>
      <c r="B66" s="120"/>
      <c r="C66" s="120"/>
      <c r="D66" s="120"/>
      <c r="E66" s="120"/>
      <c r="F66" s="120"/>
      <c r="G66" s="120"/>
      <c r="H66" s="120"/>
      <c r="I66" s="120"/>
    </row>
    <row r="67" spans="1:9" x14ac:dyDescent="0.2">
      <c r="A67" s="120"/>
      <c r="B67" s="120"/>
      <c r="C67" s="120"/>
      <c r="D67" s="120"/>
      <c r="E67" s="120"/>
      <c r="F67" s="120"/>
      <c r="G67" s="120"/>
      <c r="H67" s="120"/>
      <c r="I67" s="120"/>
    </row>
    <row r="68" spans="1:9" x14ac:dyDescent="0.2">
      <c r="A68" s="120"/>
      <c r="B68" s="120"/>
      <c r="C68" s="120"/>
      <c r="D68" s="124" t="s">
        <v>180</v>
      </c>
      <c r="E68" s="126">
        <f>B74</f>
        <v>3000</v>
      </c>
      <c r="F68" s="120"/>
      <c r="G68" s="133">
        <f>B72</f>
        <v>451.92592569599998</v>
      </c>
      <c r="H68" s="127" t="s">
        <v>98</v>
      </c>
      <c r="I68" s="120"/>
    </row>
    <row r="69" spans="1:9" ht="14.25" x14ac:dyDescent="0.2">
      <c r="A69" s="120"/>
      <c r="B69" s="120"/>
      <c r="C69" s="120"/>
      <c r="D69" s="124" t="s">
        <v>164</v>
      </c>
      <c r="E69" s="121">
        <f>(B74-(2*B77))</f>
        <v>2994</v>
      </c>
      <c r="F69" s="120"/>
      <c r="G69" s="133">
        <f>B73</f>
        <v>18.830246903999999</v>
      </c>
      <c r="H69" s="127" t="s">
        <v>124</v>
      </c>
      <c r="I69" s="120"/>
    </row>
    <row r="70" spans="1:9" x14ac:dyDescent="0.2">
      <c r="A70" s="120"/>
      <c r="B70" s="120"/>
      <c r="C70" s="120"/>
      <c r="D70" s="120"/>
      <c r="E70" s="120"/>
      <c r="F70" s="127"/>
      <c r="G70" s="134">
        <f>B76</f>
        <v>9415.1234519999998</v>
      </c>
      <c r="H70" s="127" t="s">
        <v>125</v>
      </c>
      <c r="I70" s="120"/>
    </row>
    <row r="71" spans="1:9" x14ac:dyDescent="0.2">
      <c r="G71" s="25">
        <f>B80</f>
        <v>1</v>
      </c>
      <c r="H71" s="81" t="s">
        <v>126</v>
      </c>
    </row>
    <row r="72" spans="1:9" x14ac:dyDescent="0.2">
      <c r="A72" s="129" t="s">
        <v>127</v>
      </c>
      <c r="B72" s="26">
        <f>B73*B77*B81*B80</f>
        <v>451.92592569599998</v>
      </c>
      <c r="C72" s="81" t="s">
        <v>255</v>
      </c>
    </row>
    <row r="73" spans="1:9" ht="14.25" x14ac:dyDescent="0.2">
      <c r="A73" s="129" t="s">
        <v>128</v>
      </c>
      <c r="B73" s="26">
        <f>H76*B78*0.001</f>
        <v>18.830246903999999</v>
      </c>
      <c r="C73" s="81" t="s">
        <v>256</v>
      </c>
    </row>
    <row r="74" spans="1:9" x14ac:dyDescent="0.2">
      <c r="A74" s="129" t="s">
        <v>129</v>
      </c>
      <c r="B74" s="31">
        <f>'RCC#1'!D13</f>
        <v>3000</v>
      </c>
      <c r="C74" s="81" t="s">
        <v>257</v>
      </c>
    </row>
    <row r="75" spans="1:9" x14ac:dyDescent="0.2">
      <c r="A75" s="129" t="s">
        <v>130</v>
      </c>
      <c r="B75" s="89">
        <f>B74-(B77*2)</f>
        <v>2994</v>
      </c>
      <c r="C75" s="81" t="s">
        <v>258</v>
      </c>
    </row>
    <row r="76" spans="1:9" x14ac:dyDescent="0.2">
      <c r="A76" s="129" t="s">
        <v>131</v>
      </c>
      <c r="B76" s="32">
        <f>(B74-B77)*3.141516</f>
        <v>9415.1234519999998</v>
      </c>
      <c r="C76" s="81" t="s">
        <v>259</v>
      </c>
      <c r="H76" s="116">
        <f>B76/1000</f>
        <v>9.4151234519999996</v>
      </c>
      <c r="I76" s="81" t="s">
        <v>132</v>
      </c>
    </row>
    <row r="77" spans="1:9" x14ac:dyDescent="0.2">
      <c r="A77" s="129" t="s">
        <v>133</v>
      </c>
      <c r="B77" s="26">
        <f>'RCC#1'!B19</f>
        <v>3</v>
      </c>
      <c r="C77" s="81" t="s">
        <v>260</v>
      </c>
      <c r="H77" s="130"/>
    </row>
    <row r="78" spans="1:9" x14ac:dyDescent="0.2">
      <c r="A78" s="129" t="s">
        <v>134</v>
      </c>
      <c r="B78" s="31">
        <f>'RCC#1'!F13</f>
        <v>2000</v>
      </c>
      <c r="C78" s="81" t="s">
        <v>261</v>
      </c>
    </row>
    <row r="79" spans="1:9" x14ac:dyDescent="0.2">
      <c r="A79" s="129" t="s">
        <v>170</v>
      </c>
      <c r="B79" s="57">
        <f>((E69/1000)^2*0.7854*(B78/1000))*1000</f>
        <v>14080.707748800001</v>
      </c>
      <c r="C79" s="81" t="s">
        <v>262</v>
      </c>
    </row>
    <row r="80" spans="1:9" x14ac:dyDescent="0.2">
      <c r="A80" s="129" t="s">
        <v>126</v>
      </c>
      <c r="B80" s="116">
        <v>1</v>
      </c>
      <c r="C80" s="81" t="s">
        <v>263</v>
      </c>
    </row>
    <row r="81" spans="1:12" ht="14.25" x14ac:dyDescent="0.2">
      <c r="A81" s="129" t="s">
        <v>135</v>
      </c>
      <c r="B81" s="9">
        <v>8</v>
      </c>
      <c r="C81" s="81" t="s">
        <v>264</v>
      </c>
    </row>
    <row r="83" spans="1:12" ht="13.5" x14ac:dyDescent="0.25">
      <c r="A83" s="363" t="str">
        <f>'RCC#1'!B11</f>
        <v>MODELO  CN+CI+CN</v>
      </c>
      <c r="B83" s="363"/>
      <c r="C83" s="363"/>
    </row>
    <row r="85" spans="1:12" x14ac:dyDescent="0.2">
      <c r="A85" s="307" t="s">
        <v>409</v>
      </c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</row>
    <row r="86" spans="1:12" x14ac:dyDescent="0.2">
      <c r="A86" s="308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</row>
    <row r="88" spans="1:12" x14ac:dyDescent="0.2">
      <c r="A88" s="364" t="s">
        <v>150</v>
      </c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</row>
    <row r="89" spans="1:12" x14ac:dyDescent="0.2">
      <c r="A89" s="120"/>
      <c r="B89" s="120"/>
      <c r="C89" s="120"/>
      <c r="D89" s="120"/>
      <c r="E89" s="120"/>
      <c r="F89" s="120"/>
      <c r="G89" s="120"/>
      <c r="H89" s="120"/>
      <c r="I89" s="120"/>
    </row>
    <row r="90" spans="1:12" x14ac:dyDescent="0.2">
      <c r="A90" s="120"/>
      <c r="B90" s="120"/>
      <c r="C90" s="120"/>
      <c r="D90" s="120"/>
      <c r="E90" s="120"/>
      <c r="F90" s="120"/>
      <c r="G90" s="120"/>
      <c r="H90" s="120"/>
      <c r="I90" s="121">
        <f>I91*2</f>
        <v>5699.8418520190162</v>
      </c>
      <c r="J90" s="81" t="s">
        <v>96</v>
      </c>
    </row>
    <row r="91" spans="1:12" x14ac:dyDescent="0.2">
      <c r="A91" s="120"/>
      <c r="B91" s="120"/>
      <c r="C91" s="120"/>
      <c r="D91" s="122">
        <f>B119</f>
        <v>101.6</v>
      </c>
      <c r="E91" s="120"/>
      <c r="F91" s="120"/>
      <c r="G91" s="120"/>
      <c r="H91" s="120"/>
      <c r="I91" s="121">
        <f>B122</f>
        <v>2849.9209260095081</v>
      </c>
      <c r="J91" s="81" t="s">
        <v>97</v>
      </c>
    </row>
    <row r="92" spans="1:12" x14ac:dyDescent="0.2">
      <c r="A92" s="120"/>
      <c r="B92" s="120"/>
      <c r="C92" s="120"/>
      <c r="D92" s="120"/>
      <c r="E92" s="120"/>
      <c r="F92" s="120"/>
      <c r="G92" s="120"/>
      <c r="H92" s="120"/>
      <c r="I92" s="120"/>
    </row>
    <row r="93" spans="1:12" x14ac:dyDescent="0.2">
      <c r="A93" s="123">
        <f>B121</f>
        <v>2424.0476573160336</v>
      </c>
      <c r="B93" s="120"/>
      <c r="C93" s="120"/>
      <c r="D93" s="120"/>
      <c r="E93" s="120"/>
      <c r="F93" s="120"/>
      <c r="G93" s="120"/>
      <c r="H93" s="120"/>
      <c r="I93" s="120"/>
    </row>
    <row r="94" spans="1:12" x14ac:dyDescent="0.2">
      <c r="A94" s="120"/>
      <c r="B94" s="120"/>
      <c r="C94" s="120"/>
      <c r="D94" s="120"/>
      <c r="E94" s="120"/>
      <c r="F94" s="120"/>
      <c r="G94" s="120"/>
      <c r="H94" s="120"/>
      <c r="I94" s="120"/>
    </row>
    <row r="95" spans="1:12" x14ac:dyDescent="0.2">
      <c r="A95" s="120"/>
      <c r="B95" s="120"/>
      <c r="C95" s="120"/>
      <c r="D95" s="120"/>
      <c r="E95" s="120"/>
      <c r="F95" s="120"/>
      <c r="G95" s="120"/>
      <c r="H95" s="120"/>
      <c r="I95" s="120"/>
    </row>
    <row r="96" spans="1:12" x14ac:dyDescent="0.2">
      <c r="A96" s="120"/>
      <c r="B96" s="120"/>
      <c r="C96" s="120"/>
      <c r="D96" s="120"/>
      <c r="E96" s="123">
        <f>B120</f>
        <v>2341.8809457012876</v>
      </c>
      <c r="F96" s="120"/>
      <c r="G96" s="120"/>
      <c r="H96" s="120"/>
      <c r="I96" s="120"/>
    </row>
    <row r="97" spans="1:11" x14ac:dyDescent="0.2">
      <c r="A97" s="120"/>
      <c r="B97" s="120"/>
      <c r="C97" s="120"/>
      <c r="D97" s="120"/>
      <c r="E97" s="120"/>
      <c r="F97" s="120"/>
      <c r="G97" s="120"/>
      <c r="H97" s="120"/>
      <c r="I97" s="120"/>
    </row>
    <row r="98" spans="1:11" x14ac:dyDescent="0.2">
      <c r="A98" s="120"/>
      <c r="B98" s="120"/>
      <c r="C98" s="120"/>
      <c r="D98" s="120"/>
      <c r="E98" s="120"/>
      <c r="F98" s="120"/>
      <c r="G98" s="120"/>
      <c r="H98" s="120"/>
      <c r="I98" s="120"/>
    </row>
    <row r="99" spans="1:11" x14ac:dyDescent="0.2">
      <c r="A99" s="120"/>
      <c r="B99" s="120"/>
      <c r="C99" s="120"/>
      <c r="D99" s="120"/>
      <c r="E99" s="120"/>
      <c r="F99" s="120"/>
      <c r="G99" s="120"/>
      <c r="H99" s="120"/>
      <c r="I99" s="120"/>
    </row>
    <row r="100" spans="1:11" x14ac:dyDescent="0.2">
      <c r="A100" s="120"/>
      <c r="B100" s="120"/>
      <c r="C100" s="120"/>
      <c r="D100" s="120"/>
      <c r="E100" s="124" t="s">
        <v>98</v>
      </c>
      <c r="F100" s="125">
        <f>B117</f>
        <v>283.34815152837723</v>
      </c>
      <c r="G100" s="120"/>
      <c r="H100" s="120"/>
      <c r="I100" s="125">
        <f>B123</f>
        <v>189.31222083698225</v>
      </c>
      <c r="J100" s="100" t="s">
        <v>99</v>
      </c>
    </row>
    <row r="101" spans="1:11" x14ac:dyDescent="0.2">
      <c r="A101" s="120"/>
      <c r="B101" s="120"/>
      <c r="C101" s="126">
        <f>B118</f>
        <v>2997.3603317369384</v>
      </c>
      <c r="D101" s="120"/>
      <c r="E101" s="120"/>
      <c r="F101" s="120"/>
      <c r="G101" s="120"/>
      <c r="H101" s="120"/>
      <c r="I101" s="120"/>
    </row>
    <row r="102" spans="1:11" x14ac:dyDescent="0.2">
      <c r="A102" s="120"/>
      <c r="B102" s="120"/>
      <c r="C102" s="120"/>
      <c r="D102" s="120"/>
      <c r="E102" s="120"/>
      <c r="F102" s="120"/>
      <c r="G102" s="125">
        <f>360-I100</f>
        <v>170.68777916301775</v>
      </c>
      <c r="H102" s="127" t="s">
        <v>100</v>
      </c>
      <c r="I102" s="120"/>
    </row>
    <row r="103" spans="1:11" x14ac:dyDescent="0.2">
      <c r="A103" s="120"/>
      <c r="B103" s="120"/>
      <c r="C103" s="120"/>
      <c r="D103" s="120"/>
      <c r="E103" s="120"/>
      <c r="F103" s="120"/>
      <c r="G103" s="125">
        <f>180-I100</f>
        <v>-9.3122208369822488</v>
      </c>
      <c r="H103" s="127" t="s">
        <v>101</v>
      </c>
      <c r="I103" s="120"/>
    </row>
    <row r="104" spans="1:11" x14ac:dyDescent="0.2">
      <c r="A104" s="120"/>
      <c r="B104" s="120"/>
      <c r="C104" s="120"/>
      <c r="D104" s="120"/>
      <c r="E104" s="120"/>
      <c r="F104" s="120"/>
      <c r="G104" s="125">
        <f>90-I100</f>
        <v>-99.312220836982249</v>
      </c>
      <c r="H104" s="127" t="s">
        <v>102</v>
      </c>
      <c r="I104" s="120"/>
    </row>
    <row r="105" spans="1:11" ht="18.75" x14ac:dyDescent="0.3">
      <c r="A105" s="120"/>
      <c r="B105" s="367" t="s">
        <v>153</v>
      </c>
      <c r="C105" s="367"/>
      <c r="D105" s="367"/>
      <c r="E105" s="367"/>
      <c r="F105" s="120"/>
      <c r="G105" s="128"/>
      <c r="H105" s="127"/>
      <c r="I105" s="120"/>
    </row>
    <row r="106" spans="1:11" x14ac:dyDescent="0.2">
      <c r="A106" s="120"/>
      <c r="B106" s="120"/>
      <c r="C106" s="120"/>
      <c r="D106" s="120"/>
      <c r="E106" s="120"/>
      <c r="F106" s="120"/>
      <c r="G106" s="128"/>
      <c r="H106" s="127"/>
      <c r="I106" s="120"/>
    </row>
    <row r="107" spans="1:11" x14ac:dyDescent="0.2">
      <c r="A107" s="120"/>
      <c r="B107" s="120"/>
      <c r="C107" s="120"/>
      <c r="D107" s="120"/>
      <c r="E107" s="120"/>
      <c r="F107" s="120"/>
      <c r="G107" s="128"/>
      <c r="H107" s="127"/>
      <c r="I107" s="120"/>
      <c r="J107" s="121">
        <f>I90</f>
        <v>5699.8418520190162</v>
      </c>
      <c r="K107" s="81" t="s">
        <v>96</v>
      </c>
    </row>
    <row r="108" spans="1:11" x14ac:dyDescent="0.2">
      <c r="A108" s="120"/>
      <c r="B108" s="120"/>
      <c r="C108" s="120"/>
      <c r="D108" s="120"/>
      <c r="E108" s="120" t="s">
        <v>103</v>
      </c>
      <c r="F108" s="125">
        <f>((A93-E96)^2+(D91*0.5)^2)^0.5</f>
        <v>96.602321388157279</v>
      </c>
      <c r="G108" s="128"/>
      <c r="H108" s="127"/>
      <c r="I108" s="120"/>
      <c r="J108" s="121">
        <f>I91</f>
        <v>2849.9209260095081</v>
      </c>
      <c r="K108" s="81" t="s">
        <v>97</v>
      </c>
    </row>
    <row r="109" spans="1:11" x14ac:dyDescent="0.2">
      <c r="A109" s="120"/>
      <c r="B109" s="120"/>
      <c r="C109" s="120"/>
      <c r="D109" s="120"/>
      <c r="E109" s="120"/>
      <c r="F109" s="120"/>
      <c r="G109" s="128"/>
      <c r="H109" s="127"/>
      <c r="I109" s="120"/>
    </row>
    <row r="110" spans="1:11" x14ac:dyDescent="0.2">
      <c r="A110" s="120"/>
      <c r="B110" s="120"/>
      <c r="C110" s="120"/>
      <c r="D110" s="120"/>
      <c r="E110" s="120"/>
      <c r="F110" s="120"/>
      <c r="G110" s="128"/>
      <c r="H110" s="127"/>
      <c r="I110" s="120"/>
    </row>
    <row r="111" spans="1:11" x14ac:dyDescent="0.2">
      <c r="A111" s="120"/>
      <c r="B111" s="120"/>
      <c r="C111" s="120"/>
      <c r="D111" s="120"/>
      <c r="E111" s="120"/>
      <c r="F111" s="120"/>
      <c r="G111" s="128"/>
      <c r="H111" s="127"/>
      <c r="I111" s="120"/>
    </row>
    <row r="112" spans="1:11" x14ac:dyDescent="0.2">
      <c r="A112" s="120"/>
      <c r="B112" s="120"/>
      <c r="C112" s="120"/>
      <c r="D112" s="120"/>
      <c r="E112" s="120"/>
      <c r="F112" s="120"/>
      <c r="G112" s="128"/>
      <c r="H112" s="127"/>
      <c r="I112" s="120"/>
    </row>
    <row r="113" spans="1:9" x14ac:dyDescent="0.2">
      <c r="A113" s="120"/>
      <c r="B113" s="120"/>
      <c r="C113" s="120"/>
      <c r="D113" s="120"/>
      <c r="E113" s="120"/>
      <c r="F113" s="120"/>
      <c r="G113" s="128"/>
      <c r="H113" s="127"/>
      <c r="I113" s="120"/>
    </row>
    <row r="114" spans="1:9" x14ac:dyDescent="0.2">
      <c r="A114" s="120"/>
      <c r="B114" s="120"/>
      <c r="C114" s="120"/>
      <c r="D114" s="120"/>
      <c r="E114" s="120"/>
      <c r="F114" s="120"/>
      <c r="G114" s="128"/>
      <c r="H114" s="127"/>
      <c r="I114" s="120"/>
    </row>
    <row r="115" spans="1:9" x14ac:dyDescent="0.2">
      <c r="A115" s="120"/>
      <c r="B115" s="120"/>
      <c r="C115" s="120"/>
      <c r="D115" s="120"/>
      <c r="E115" s="124" t="s">
        <v>98</v>
      </c>
      <c r="F115" s="125">
        <f>B128</f>
        <v>283.02259239111856</v>
      </c>
      <c r="G115" s="128"/>
      <c r="H115" s="127"/>
      <c r="I115" s="120"/>
    </row>
    <row r="116" spans="1:9" x14ac:dyDescent="0.2">
      <c r="A116" s="120"/>
      <c r="B116" s="120"/>
      <c r="C116" s="120"/>
      <c r="D116" s="120"/>
      <c r="E116" s="120"/>
      <c r="F116" s="120"/>
      <c r="G116" s="120"/>
      <c r="H116" s="120"/>
      <c r="I116" s="120"/>
    </row>
    <row r="117" spans="1:9" x14ac:dyDescent="0.2">
      <c r="A117" s="129" t="s">
        <v>104</v>
      </c>
      <c r="B117" s="32">
        <f>B124*B125*B126*0.001</f>
        <v>283.34815152837723</v>
      </c>
      <c r="C117" s="81" t="s">
        <v>105</v>
      </c>
    </row>
    <row r="118" spans="1:9" ht="14.25" x14ac:dyDescent="0.2">
      <c r="A118" s="129" t="s">
        <v>106</v>
      </c>
      <c r="B118" s="31">
        <f>'RCC#1'!D13-(B125)</f>
        <v>2997.3603317369384</v>
      </c>
      <c r="C118" s="81" t="s">
        <v>151</v>
      </c>
      <c r="H118" s="26">
        <f>((B118-B125)/1000)^2*0.7854</f>
        <v>7.0437435447472669</v>
      </c>
      <c r="I118" s="81" t="s">
        <v>178</v>
      </c>
    </row>
    <row r="119" spans="1:9" ht="14.25" x14ac:dyDescent="0.2">
      <c r="A119" s="129" t="s">
        <v>107</v>
      </c>
      <c r="B119" s="115">
        <f>'RCC#1'!A49*25.4</f>
        <v>101.6</v>
      </c>
      <c r="C119" s="81" t="s">
        <v>152</v>
      </c>
      <c r="H119" s="26">
        <f>((B119-B125)/1000)^2*0.7854</f>
        <v>7.6915378560286256E-3</v>
      </c>
      <c r="I119" s="81" t="s">
        <v>270</v>
      </c>
    </row>
    <row r="120" spans="1:9" x14ac:dyDescent="0.2">
      <c r="A120" s="129" t="s">
        <v>108</v>
      </c>
      <c r="B120" s="39">
        <f>'RCC#1'!H13</f>
        <v>2341.8809457012876</v>
      </c>
      <c r="C120" s="81" t="s">
        <v>147</v>
      </c>
    </row>
    <row r="121" spans="1:9" x14ac:dyDescent="0.2">
      <c r="A121" s="129" t="s">
        <v>109</v>
      </c>
      <c r="B121" s="32">
        <f>(B118*B120)/(B118-B119)</f>
        <v>2424.0476573160336</v>
      </c>
      <c r="C121" s="81" t="s">
        <v>110</v>
      </c>
    </row>
    <row r="122" spans="1:9" x14ac:dyDescent="0.2">
      <c r="A122" s="129" t="s">
        <v>111</v>
      </c>
      <c r="B122" s="32">
        <f>(A93^2+(B118*0.5)^2)^0.5</f>
        <v>2849.9209260095081</v>
      </c>
      <c r="C122" s="81" t="s">
        <v>112</v>
      </c>
    </row>
    <row r="123" spans="1:9" x14ac:dyDescent="0.2">
      <c r="A123" s="129" t="s">
        <v>113</v>
      </c>
      <c r="B123" s="32">
        <f>(B118*180)/B122</f>
        <v>189.31222083698225</v>
      </c>
      <c r="C123" s="81" t="s">
        <v>114</v>
      </c>
    </row>
    <row r="124" spans="1:9" ht="14.25" x14ac:dyDescent="0.2">
      <c r="A124" s="129" t="s">
        <v>115</v>
      </c>
      <c r="B124" s="26">
        <f>(3.141516*(B122/1000)^2)*(B123/360)</f>
        <v>13.417791711435022</v>
      </c>
      <c r="C124" s="81" t="s">
        <v>116</v>
      </c>
      <c r="H124" s="70"/>
    </row>
    <row r="125" spans="1:9" x14ac:dyDescent="0.2">
      <c r="A125" s="129" t="s">
        <v>117</v>
      </c>
      <c r="B125" s="32">
        <f>'RCC#1'!J27</f>
        <v>2.6396682630616848</v>
      </c>
      <c r="C125" s="81" t="s">
        <v>137</v>
      </c>
      <c r="H125" s="130"/>
    </row>
    <row r="126" spans="1:9" ht="14.25" x14ac:dyDescent="0.2">
      <c r="A126" s="129" t="s">
        <v>118</v>
      </c>
      <c r="B126" s="9">
        <v>8000</v>
      </c>
      <c r="C126" s="81" t="s">
        <v>119</v>
      </c>
    </row>
    <row r="127" spans="1:9" ht="14.25" x14ac:dyDescent="0.2">
      <c r="A127" s="129" t="s">
        <v>120</v>
      </c>
      <c r="B127" s="32">
        <f>B124-(3.141516*(F108/1000)^2)*(I100/360)</f>
        <v>13.402375042330497</v>
      </c>
      <c r="C127" s="81" t="s">
        <v>121</v>
      </c>
    </row>
    <row r="128" spans="1:9" x14ac:dyDescent="0.2">
      <c r="A128" s="129" t="s">
        <v>122</v>
      </c>
      <c r="B128" s="32">
        <f>B127*B125*B126/1000</f>
        <v>283.02259239111856</v>
      </c>
      <c r="C128" s="81" t="s">
        <v>105</v>
      </c>
    </row>
    <row r="129" spans="1:12" x14ac:dyDescent="0.2">
      <c r="A129" s="129" t="s">
        <v>177</v>
      </c>
      <c r="B129" s="54">
        <f>((((H118*H119)^0.5+(H118+H119))*(B121/1000))/3)*1000</f>
        <v>5885.7453461843434</v>
      </c>
      <c r="C129" s="81" t="s">
        <v>176</v>
      </c>
    </row>
    <row r="131" spans="1:12" x14ac:dyDescent="0.2">
      <c r="A131" s="307" t="s">
        <v>409</v>
      </c>
      <c r="B131" s="307"/>
      <c r="C131" s="307"/>
      <c r="D131" s="307"/>
      <c r="E131" s="307"/>
      <c r="F131" s="307"/>
      <c r="G131" s="307"/>
      <c r="H131" s="307"/>
      <c r="I131" s="307"/>
      <c r="J131" s="307"/>
      <c r="K131" s="307"/>
      <c r="L131" s="307"/>
    </row>
  </sheetData>
  <sheetProtection password="CEFA" sheet="1" objects="1" scenarios="1"/>
  <mergeCells count="13">
    <mergeCell ref="A85:L85"/>
    <mergeCell ref="A86:L86"/>
    <mergeCell ref="A131:L131"/>
    <mergeCell ref="A88:L88"/>
    <mergeCell ref="B105:E105"/>
    <mergeCell ref="A10:L10"/>
    <mergeCell ref="A11:L11"/>
    <mergeCell ref="F59:I59"/>
    <mergeCell ref="A83:C83"/>
    <mergeCell ref="A14:L14"/>
    <mergeCell ref="A57:L57"/>
    <mergeCell ref="B30:E30"/>
    <mergeCell ref="A12:L1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portrait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5"/>
  <sheetViews>
    <sheetView showGridLines="0" topLeftCell="A4" workbookViewId="0">
      <pane ySplit="7" topLeftCell="A11" activePane="bottomLeft" state="frozen"/>
      <selection activeCell="A4" sqref="A4"/>
      <selection pane="bottomLeft" activeCell="A11" sqref="A11:L11"/>
    </sheetView>
  </sheetViews>
  <sheetFormatPr defaultRowHeight="12.75" x14ac:dyDescent="0.2"/>
  <sheetData>
    <row r="1" spans="1:12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">
      <c r="A10" s="377" t="s">
        <v>409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</row>
    <row r="11" spans="1:12" x14ac:dyDescent="0.2">
      <c r="A11" s="378"/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</row>
    <row r="12" spans="1:12" x14ac:dyDescent="0.2">
      <c r="A12" s="379" t="s">
        <v>203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</row>
    <row r="13" spans="1:12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x14ac:dyDescent="0.2">
      <c r="A14" s="372" t="s">
        <v>155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</row>
    <row r="15" spans="1:12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3.5" x14ac:dyDescent="0.25">
      <c r="A16" s="18"/>
      <c r="B16" s="369" t="s">
        <v>167</v>
      </c>
      <c r="C16" s="369"/>
      <c r="D16" s="369"/>
      <c r="E16" s="369"/>
      <c r="F16" s="369"/>
      <c r="G16" s="369"/>
      <c r="H16" s="369"/>
      <c r="I16" s="369"/>
      <c r="J16" s="369"/>
      <c r="K16" s="18"/>
      <c r="L16" s="18"/>
    </row>
    <row r="17" spans="1:12" ht="13.5" x14ac:dyDescent="0.25">
      <c r="A17" s="18"/>
      <c r="B17" s="368"/>
      <c r="C17" s="368"/>
      <c r="D17" s="368"/>
      <c r="E17" s="368"/>
      <c r="F17" s="368"/>
      <c r="G17" s="368"/>
      <c r="H17" s="368"/>
      <c r="I17" s="368"/>
      <c r="J17" s="368"/>
      <c r="K17" s="18"/>
      <c r="L17" s="18"/>
    </row>
    <row r="20" spans="1:12" x14ac:dyDescent="0.2">
      <c r="E20" s="44"/>
    </row>
    <row r="21" spans="1:12" x14ac:dyDescent="0.2">
      <c r="I21" s="33">
        <f>I36</f>
        <v>2915.5000000000005</v>
      </c>
      <c r="J21" t="s">
        <v>140</v>
      </c>
    </row>
    <row r="22" spans="1:12" x14ac:dyDescent="0.2">
      <c r="I22" s="30">
        <f>'RTT#3'!J22</f>
        <v>1.8824701332445704</v>
      </c>
      <c r="J22" t="s">
        <v>141</v>
      </c>
    </row>
    <row r="23" spans="1:12" x14ac:dyDescent="0.2">
      <c r="C23" s="34"/>
      <c r="D23" s="41"/>
      <c r="I23" s="30">
        <f>(I21/1000)^2*0.7854*I22*8</f>
        <v>100.53911776829131</v>
      </c>
      <c r="J23" t="s">
        <v>142</v>
      </c>
    </row>
    <row r="24" spans="1:12" ht="14.25" x14ac:dyDescent="0.2">
      <c r="I24" s="37">
        <f>(I21/1000)^2*0.7854</f>
        <v>6.6760101523500026</v>
      </c>
      <c r="J24" t="s">
        <v>144</v>
      </c>
    </row>
    <row r="31" spans="1:12" x14ac:dyDescent="0.2">
      <c r="B31" s="6"/>
    </row>
    <row r="32" spans="1:12" x14ac:dyDescent="0.2">
      <c r="I32" s="6"/>
    </row>
    <row r="33" spans="2:10" x14ac:dyDescent="0.2">
      <c r="I33" s="42"/>
      <c r="J33" s="35"/>
    </row>
    <row r="34" spans="2:10" x14ac:dyDescent="0.2">
      <c r="B34" s="43"/>
    </row>
    <row r="35" spans="2:10" x14ac:dyDescent="0.2">
      <c r="H35" s="41"/>
    </row>
    <row r="36" spans="2:10" x14ac:dyDescent="0.2">
      <c r="I36" s="33">
        <f>(G52*1.1422)+(2*B46)</f>
        <v>2915.5000000000005</v>
      </c>
      <c r="J36" t="s">
        <v>159</v>
      </c>
    </row>
    <row r="40" spans="2:10" ht="14.25" x14ac:dyDescent="0.2">
      <c r="H40" s="33">
        <f>((G54/1000)^3*0.0984*1000)+((G54/1000)^2*0.7854*(B46/1000)*1000)</f>
        <v>1677.3834273143598</v>
      </c>
      <c r="I40" s="50" t="s">
        <v>162</v>
      </c>
    </row>
    <row r="41" spans="2:10" x14ac:dyDescent="0.2">
      <c r="I41" s="45"/>
    </row>
    <row r="42" spans="2:10" x14ac:dyDescent="0.2">
      <c r="B42" s="40">
        <f>J43-B46</f>
        <v>484.5</v>
      </c>
      <c r="I42" s="30">
        <f>'RTT#3'!E18</f>
        <v>250</v>
      </c>
      <c r="J42" s="2" t="s">
        <v>160</v>
      </c>
    </row>
    <row r="43" spans="2:10" x14ac:dyDescent="0.2">
      <c r="I43" s="46"/>
      <c r="J43" s="40">
        <f>'RTT#3'!J13</f>
        <v>514.5</v>
      </c>
    </row>
    <row r="46" spans="2:10" x14ac:dyDescent="0.2">
      <c r="B46" s="13">
        <f>'RTT#3'!E19</f>
        <v>30</v>
      </c>
    </row>
    <row r="49" spans="1:12" x14ac:dyDescent="0.2">
      <c r="D49" s="34" t="s">
        <v>42</v>
      </c>
    </row>
    <row r="50" spans="1:12" x14ac:dyDescent="0.2">
      <c r="D50" s="40">
        <f>G52</f>
        <v>2500</v>
      </c>
    </row>
    <row r="51" spans="1:12" x14ac:dyDescent="0.2">
      <c r="G51" s="47"/>
    </row>
    <row r="52" spans="1:12" x14ac:dyDescent="0.2">
      <c r="F52" s="34" t="s">
        <v>156</v>
      </c>
      <c r="G52" s="33">
        <f>'RTT#3'!D13</f>
        <v>2500</v>
      </c>
    </row>
    <row r="54" spans="1:12" x14ac:dyDescent="0.2">
      <c r="F54" s="34" t="s">
        <v>163</v>
      </c>
      <c r="G54" s="51">
        <f>G52-(2*I22)</f>
        <v>2496.2350597335108</v>
      </c>
    </row>
    <row r="56" spans="1:12" ht="15" x14ac:dyDescent="0.2">
      <c r="E56" s="38" t="s">
        <v>157</v>
      </c>
      <c r="G56" s="373" t="s">
        <v>154</v>
      </c>
      <c r="H56" s="373"/>
      <c r="I56" s="373"/>
      <c r="J56" s="373"/>
      <c r="K56" s="373"/>
    </row>
    <row r="60" spans="1:12" x14ac:dyDescent="0.2">
      <c r="A60" s="370" t="s">
        <v>145</v>
      </c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370"/>
    </row>
    <row r="61" spans="1:12" x14ac:dyDescent="0.2">
      <c r="A61" s="18"/>
      <c r="B61" s="18"/>
      <c r="C61" s="18"/>
      <c r="D61" s="18"/>
      <c r="E61" s="18"/>
      <c r="F61" s="18"/>
      <c r="G61" s="18"/>
      <c r="H61" s="18"/>
      <c r="I61" s="18"/>
    </row>
    <row r="62" spans="1:12" ht="13.5" x14ac:dyDescent="0.25">
      <c r="A62" s="18"/>
      <c r="B62" s="18"/>
      <c r="C62" s="18"/>
      <c r="D62" s="18"/>
      <c r="E62" s="23" t="s">
        <v>123</v>
      </c>
      <c r="F62" s="371" t="str">
        <f>A86</f>
        <v>MODELO TR+CL+TR</v>
      </c>
      <c r="G62" s="371"/>
      <c r="H62" s="371"/>
      <c r="I62" s="371"/>
    </row>
    <row r="63" spans="1:12" x14ac:dyDescent="0.2">
      <c r="A63" s="18"/>
      <c r="B63" s="18"/>
      <c r="C63" s="18"/>
      <c r="D63" s="18"/>
      <c r="E63" s="18"/>
      <c r="F63" s="18"/>
      <c r="G63" s="18"/>
      <c r="H63" s="18"/>
      <c r="I63" s="18"/>
    </row>
    <row r="64" spans="1:12" x14ac:dyDescent="0.2">
      <c r="A64" s="18"/>
      <c r="B64" s="29">
        <f>B80</f>
        <v>4</v>
      </c>
      <c r="C64" s="18"/>
      <c r="D64" s="18"/>
      <c r="E64" s="18"/>
      <c r="F64" s="18"/>
      <c r="G64" s="18"/>
      <c r="H64" s="18"/>
      <c r="I64" s="18"/>
    </row>
    <row r="65" spans="1:10" x14ac:dyDescent="0.2">
      <c r="A65" s="18"/>
      <c r="B65" s="18"/>
      <c r="C65" s="18"/>
      <c r="D65" s="18"/>
      <c r="E65" s="18"/>
      <c r="F65" s="18"/>
      <c r="G65" s="18"/>
      <c r="H65" s="18"/>
      <c r="I65" s="18"/>
    </row>
    <row r="66" spans="1:10" x14ac:dyDescent="0.2">
      <c r="A66" s="18"/>
      <c r="B66" s="18"/>
      <c r="C66" s="18"/>
      <c r="D66" s="18"/>
      <c r="E66" s="18"/>
      <c r="F66" s="18"/>
      <c r="G66" s="18"/>
      <c r="H66" s="28">
        <f>B81</f>
        <v>2500</v>
      </c>
      <c r="I66" s="18"/>
    </row>
    <row r="67" spans="1:10" ht="13.5" thickBot="1" x14ac:dyDescent="0.25">
      <c r="A67" s="18"/>
      <c r="B67" s="18"/>
      <c r="C67" s="18"/>
      <c r="D67" s="18"/>
      <c r="E67" s="18"/>
      <c r="F67" s="18"/>
      <c r="G67" s="18"/>
      <c r="H67" s="18"/>
      <c r="I67" s="18"/>
    </row>
    <row r="68" spans="1:10" ht="15" thickBot="1" x14ac:dyDescent="0.25">
      <c r="A68" s="18"/>
      <c r="B68" s="18"/>
      <c r="C68" s="18"/>
      <c r="D68" s="18"/>
      <c r="E68" s="18"/>
      <c r="F68" s="18"/>
      <c r="G68" s="18"/>
      <c r="H68" s="18"/>
      <c r="I68" s="53">
        <f>(B78/1000)^2*0.7854*(B81/1000)*1000</f>
        <v>12193.460664</v>
      </c>
      <c r="J68" t="s">
        <v>166</v>
      </c>
    </row>
    <row r="69" spans="1:10" x14ac:dyDescent="0.2">
      <c r="A69" s="18"/>
      <c r="B69" s="18"/>
      <c r="C69" s="18"/>
      <c r="D69" s="18"/>
      <c r="E69" s="18"/>
      <c r="F69" s="18"/>
      <c r="G69" s="18"/>
      <c r="H69" s="18"/>
      <c r="I69" s="18"/>
    </row>
    <row r="70" spans="1:10" x14ac:dyDescent="0.2">
      <c r="A70" s="18"/>
      <c r="B70" s="18"/>
      <c r="C70" s="18"/>
      <c r="D70" s="18"/>
      <c r="E70" s="18"/>
      <c r="F70" s="18"/>
      <c r="G70" s="18"/>
      <c r="H70" s="18"/>
      <c r="I70" s="18"/>
    </row>
    <row r="71" spans="1:10" x14ac:dyDescent="0.2">
      <c r="A71" s="18"/>
      <c r="B71" s="18"/>
      <c r="C71" s="18"/>
      <c r="D71" s="52" t="s">
        <v>156</v>
      </c>
      <c r="E71" s="28">
        <f>B77</f>
        <v>2500</v>
      </c>
      <c r="F71" s="18"/>
      <c r="G71" s="24">
        <f>B75</f>
        <v>627.29791488000012</v>
      </c>
      <c r="H71" s="20" t="s">
        <v>98</v>
      </c>
      <c r="I71" s="18"/>
    </row>
    <row r="72" spans="1:10" ht="14.25" x14ac:dyDescent="0.2">
      <c r="A72" s="18"/>
      <c r="B72" s="18"/>
      <c r="C72" s="18"/>
      <c r="D72" s="18"/>
      <c r="E72" s="18"/>
      <c r="F72" s="18"/>
      <c r="G72" s="24">
        <f>B76</f>
        <v>19.603059840000004</v>
      </c>
      <c r="H72" s="20" t="s">
        <v>124</v>
      </c>
      <c r="I72" s="18"/>
    </row>
    <row r="73" spans="1:10" x14ac:dyDescent="0.2">
      <c r="A73" s="18"/>
      <c r="B73" s="18"/>
      <c r="C73" s="18"/>
      <c r="D73" s="18"/>
      <c r="E73" s="18"/>
      <c r="F73" s="20"/>
      <c r="G73" s="19">
        <f>B79</f>
        <v>7841.2239360000003</v>
      </c>
      <c r="H73" s="20" t="s">
        <v>125</v>
      </c>
      <c r="I73" s="18"/>
    </row>
    <row r="74" spans="1:10" x14ac:dyDescent="0.2">
      <c r="G74" s="25">
        <f>B83</f>
        <v>1</v>
      </c>
      <c r="H74" t="s">
        <v>126</v>
      </c>
    </row>
    <row r="75" spans="1:10" x14ac:dyDescent="0.2">
      <c r="A75" s="21" t="s">
        <v>127</v>
      </c>
      <c r="B75" s="22">
        <f>B76*B80*B84*B83</f>
        <v>627.29791488000012</v>
      </c>
      <c r="C75" t="s">
        <v>255</v>
      </c>
    </row>
    <row r="76" spans="1:10" ht="14.25" x14ac:dyDescent="0.2">
      <c r="A76" s="21" t="s">
        <v>128</v>
      </c>
      <c r="B76" s="22">
        <f>H79*B81*0.001</f>
        <v>19.603059840000004</v>
      </c>
      <c r="C76" t="s">
        <v>256</v>
      </c>
    </row>
    <row r="77" spans="1:10" x14ac:dyDescent="0.2">
      <c r="A77" s="21" t="s">
        <v>129</v>
      </c>
      <c r="B77" s="31">
        <f>'RTT#3'!D13</f>
        <v>2500</v>
      </c>
      <c r="C77" t="s">
        <v>257</v>
      </c>
    </row>
    <row r="78" spans="1:10" x14ac:dyDescent="0.2">
      <c r="A78" s="21" t="s">
        <v>130</v>
      </c>
      <c r="B78" s="4">
        <f>B77-(B80*2)</f>
        <v>2492</v>
      </c>
      <c r="C78" t="s">
        <v>258</v>
      </c>
    </row>
    <row r="79" spans="1:10" x14ac:dyDescent="0.2">
      <c r="A79" s="21" t="s">
        <v>131</v>
      </c>
      <c r="B79" s="7">
        <f>(B77-B80)*3.141516</f>
        <v>7841.2239360000003</v>
      </c>
      <c r="C79" t="s">
        <v>259</v>
      </c>
      <c r="H79" s="116">
        <f>B79/1000</f>
        <v>7.8412239360000004</v>
      </c>
      <c r="I79" t="s">
        <v>132</v>
      </c>
    </row>
    <row r="80" spans="1:10" x14ac:dyDescent="0.2">
      <c r="A80" s="21" t="s">
        <v>133</v>
      </c>
      <c r="B80" s="26">
        <f>'RTT#3'!B19</f>
        <v>4</v>
      </c>
      <c r="C80" t="s">
        <v>260</v>
      </c>
      <c r="H80" s="27"/>
    </row>
    <row r="81" spans="1:12" x14ac:dyDescent="0.2">
      <c r="A81" s="21" t="s">
        <v>134</v>
      </c>
      <c r="B81" s="31">
        <f>'RTT#3'!F13</f>
        <v>2500</v>
      </c>
      <c r="C81" t="s">
        <v>261</v>
      </c>
    </row>
    <row r="82" spans="1:12" x14ac:dyDescent="0.2">
      <c r="A82" s="21" t="s">
        <v>170</v>
      </c>
      <c r="B82" s="54">
        <f>((E71-(B80*2))/1000)^2*0.7854*(B81/1000)*1000</f>
        <v>12193.460664</v>
      </c>
      <c r="C82" t="s">
        <v>173</v>
      </c>
    </row>
    <row r="83" spans="1:12" x14ac:dyDescent="0.2">
      <c r="A83" s="21" t="s">
        <v>126</v>
      </c>
      <c r="B83" s="116">
        <v>1</v>
      </c>
      <c r="C83" t="s">
        <v>265</v>
      </c>
    </row>
    <row r="84" spans="1:12" ht="14.25" x14ac:dyDescent="0.2">
      <c r="A84" s="21" t="s">
        <v>135</v>
      </c>
      <c r="B84" s="9">
        <v>8</v>
      </c>
      <c r="C84" t="s">
        <v>136</v>
      </c>
    </row>
    <row r="86" spans="1:12" ht="13.5" x14ac:dyDescent="0.25">
      <c r="A86" s="363" t="s">
        <v>146</v>
      </c>
      <c r="B86" s="363"/>
      <c r="C86" s="363"/>
    </row>
    <row r="88" spans="1:12" x14ac:dyDescent="0.2">
      <c r="A88" s="377" t="s">
        <v>408</v>
      </c>
      <c r="B88" s="377"/>
      <c r="C88" s="377"/>
      <c r="D88" s="377"/>
      <c r="E88" s="377"/>
      <c r="F88" s="377"/>
      <c r="G88" s="377"/>
      <c r="H88" s="377"/>
      <c r="I88" s="377"/>
      <c r="J88" s="377"/>
      <c r="K88" s="377"/>
      <c r="L88" s="377"/>
    </row>
    <row r="89" spans="1:12" x14ac:dyDescent="0.2">
      <c r="A89" s="378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</row>
    <row r="91" spans="1:12" x14ac:dyDescent="0.2">
      <c r="A91" s="372" t="s">
        <v>165</v>
      </c>
      <c r="B91" s="372"/>
      <c r="C91" s="372"/>
      <c r="D91" s="372"/>
      <c r="E91" s="372"/>
      <c r="F91" s="372"/>
      <c r="G91" s="372"/>
      <c r="H91" s="372"/>
      <c r="I91" s="372"/>
      <c r="J91" s="372"/>
      <c r="K91" s="372"/>
      <c r="L91" s="372"/>
    </row>
    <row r="95" spans="1:12" x14ac:dyDescent="0.2">
      <c r="E95" s="36" t="s">
        <v>143</v>
      </c>
    </row>
    <row r="96" spans="1:12" x14ac:dyDescent="0.2">
      <c r="H96" s="374"/>
      <c r="I96" s="374"/>
      <c r="J96" s="374"/>
      <c r="K96" s="374"/>
      <c r="L96" s="374"/>
    </row>
    <row r="97" spans="2:11" x14ac:dyDescent="0.2">
      <c r="D97" s="48" t="s">
        <v>156</v>
      </c>
      <c r="H97" s="48" t="s">
        <v>164</v>
      </c>
    </row>
    <row r="98" spans="2:11" x14ac:dyDescent="0.2">
      <c r="C98" s="34"/>
      <c r="D98" s="15">
        <f>'RTT#3'!D13</f>
        <v>2500</v>
      </c>
      <c r="H98" s="51">
        <f>D98-(2*I116)</f>
        <v>2496.2350597335108</v>
      </c>
    </row>
    <row r="100" spans="2:11" x14ac:dyDescent="0.2">
      <c r="D100" s="2"/>
    </row>
    <row r="101" spans="2:11" x14ac:dyDescent="0.2">
      <c r="D101" s="15">
        <f>D98</f>
        <v>2500</v>
      </c>
      <c r="E101" s="48"/>
    </row>
    <row r="102" spans="2:11" x14ac:dyDescent="0.2">
      <c r="D102" s="48" t="s">
        <v>42</v>
      </c>
    </row>
    <row r="106" spans="2:11" x14ac:dyDescent="0.2">
      <c r="B106" s="13">
        <f>'RTT#3'!G32</f>
        <v>30</v>
      </c>
    </row>
    <row r="107" spans="2:11" x14ac:dyDescent="0.2">
      <c r="K107" s="33">
        <f>B109+B106</f>
        <v>514.5</v>
      </c>
    </row>
    <row r="108" spans="2:11" x14ac:dyDescent="0.2">
      <c r="I108" s="33">
        <f>D101/10</f>
        <v>250</v>
      </c>
      <c r="J108" s="49" t="s">
        <v>160</v>
      </c>
    </row>
    <row r="109" spans="2:11" x14ac:dyDescent="0.2">
      <c r="B109" s="40">
        <f>0.1938*D98</f>
        <v>484.5</v>
      </c>
    </row>
    <row r="110" spans="2:11" x14ac:dyDescent="0.2">
      <c r="H110" s="41"/>
    </row>
    <row r="111" spans="2:11" x14ac:dyDescent="0.2">
      <c r="H111" s="15">
        <f>((H98/1000)^3*0.0984*1000)+((H98/1000)^2*0.7854*(B106/1000)*1000)</f>
        <v>1677.3834273143598</v>
      </c>
      <c r="I111" t="s">
        <v>161</v>
      </c>
    </row>
    <row r="113" spans="1:10" ht="15.75" x14ac:dyDescent="0.25">
      <c r="A113" s="376" t="s">
        <v>153</v>
      </c>
      <c r="B113" s="376"/>
      <c r="C113" s="376"/>
      <c r="D113" s="376"/>
    </row>
    <row r="115" spans="1:10" x14ac:dyDescent="0.2">
      <c r="I115" s="33">
        <f>(D98*1.1422)+(2*B106)</f>
        <v>2915.5000000000005</v>
      </c>
      <c r="J115" t="s">
        <v>140</v>
      </c>
    </row>
    <row r="116" spans="1:10" x14ac:dyDescent="0.2">
      <c r="I116" s="30">
        <f>'RTT#3'!J27</f>
        <v>1.8824701332445704</v>
      </c>
      <c r="J116" t="s">
        <v>141</v>
      </c>
    </row>
    <row r="117" spans="1:10" x14ac:dyDescent="0.2">
      <c r="I117" s="30">
        <f>(I115/1000)^2*0.7854*I116*8</f>
        <v>100.53911776829131</v>
      </c>
      <c r="J117" t="s">
        <v>142</v>
      </c>
    </row>
    <row r="118" spans="1:10" ht="14.25" x14ac:dyDescent="0.2">
      <c r="I118" s="37">
        <f>(I115/1000)^2*0.7854</f>
        <v>6.6760101523500026</v>
      </c>
      <c r="J118" t="s">
        <v>144</v>
      </c>
    </row>
    <row r="129" spans="2:13" x14ac:dyDescent="0.2">
      <c r="C129" s="40">
        <f>I115</f>
        <v>2915.5000000000005</v>
      </c>
      <c r="D129" s="2" t="s">
        <v>158</v>
      </c>
    </row>
    <row r="132" spans="2:13" x14ac:dyDescent="0.2">
      <c r="I132" s="375"/>
      <c r="J132" s="375"/>
      <c r="K132" s="375"/>
      <c r="L132" s="375"/>
      <c r="M132" s="375"/>
    </row>
    <row r="134" spans="2:13" ht="13.5" x14ac:dyDescent="0.25">
      <c r="B134" s="369" t="s">
        <v>168</v>
      </c>
      <c r="C134" s="369"/>
      <c r="D134" s="369"/>
      <c r="E134" s="369"/>
      <c r="F134" s="369"/>
      <c r="G134" s="369"/>
      <c r="H134" s="369"/>
      <c r="I134" s="369"/>
      <c r="J134" s="369"/>
    </row>
    <row r="135" spans="2:13" ht="13.5" x14ac:dyDescent="0.25">
      <c r="B135" s="368"/>
      <c r="C135" s="368"/>
      <c r="D135" s="368"/>
      <c r="E135" s="368"/>
      <c r="F135" s="368"/>
      <c r="G135" s="368"/>
      <c r="H135" s="368"/>
      <c r="I135" s="368"/>
      <c r="J135" s="368"/>
    </row>
  </sheetData>
  <sheetProtection password="CEFA" sheet="1" objects="1" scenarios="1"/>
  <mergeCells count="18">
    <mergeCell ref="A10:L10"/>
    <mergeCell ref="A11:L11"/>
    <mergeCell ref="A12:L12"/>
    <mergeCell ref="A14:L14"/>
    <mergeCell ref="B134:J134"/>
    <mergeCell ref="B135:J135"/>
    <mergeCell ref="B16:J16"/>
    <mergeCell ref="B17:J17"/>
    <mergeCell ref="A60:L60"/>
    <mergeCell ref="F62:I62"/>
    <mergeCell ref="A91:L91"/>
    <mergeCell ref="G56:K56"/>
    <mergeCell ref="H96:L96"/>
    <mergeCell ref="I132:M132"/>
    <mergeCell ref="A113:D113"/>
    <mergeCell ref="A86:C86"/>
    <mergeCell ref="A88:L88"/>
    <mergeCell ref="A89:L8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orientation="portrait" horizontalDpi="200" verticalDpi="2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3"/>
  <sheetViews>
    <sheetView showGridLines="0" workbookViewId="0">
      <pane ySplit="12" topLeftCell="A118" activePane="bottomLeft" state="frozen"/>
      <selection pane="bottomLeft" activeCell="G13" sqref="G13"/>
    </sheetView>
  </sheetViews>
  <sheetFormatPr defaultRowHeight="12.75" x14ac:dyDescent="0.2"/>
  <cols>
    <col min="1" max="1" width="9.140625" style="81"/>
    <col min="2" max="2" width="17.28515625" style="81" bestFit="1" customWidth="1"/>
    <col min="3" max="16384" width="9.140625" style="81"/>
  </cols>
  <sheetData>
    <row r="1" spans="1:12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x14ac:dyDescent="0.2">
      <c r="A2" s="70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2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x14ac:dyDescent="0.2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x14ac:dyDescent="0.2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x14ac:dyDescent="0.2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x14ac:dyDescent="0.2">
      <c r="A10" s="307" t="s">
        <v>408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</row>
    <row r="11" spans="1:12" x14ac:dyDescent="0.2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</row>
    <row r="12" spans="1:12" x14ac:dyDescent="0.2">
      <c r="A12" s="314" t="s">
        <v>202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</row>
    <row r="13" spans="1:12" x14ac:dyDescent="0.2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</row>
    <row r="15" spans="1:12" x14ac:dyDescent="0.2">
      <c r="A15" s="364" t="s">
        <v>411</v>
      </c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</row>
    <row r="16" spans="1:12" ht="13.5" thickBot="1" x14ac:dyDescent="0.25"/>
    <row r="17" spans="1:11" ht="13.5" thickBot="1" x14ac:dyDescent="0.25">
      <c r="A17" s="129" t="s">
        <v>184</v>
      </c>
      <c r="B17" s="89">
        <f>(I29^2*0.7854*B18*8000*0.000000001)+((I29+B18)*3.141516*B18*B24*8000*0.000000001)+((B38+300)*0.001*1.6)</f>
        <v>253.27328552063273</v>
      </c>
      <c r="C17" s="81" t="s">
        <v>186</v>
      </c>
      <c r="G17" s="218">
        <f>B17/2</f>
        <v>126.63664276031636</v>
      </c>
      <c r="H17" s="81" t="s">
        <v>192</v>
      </c>
    </row>
    <row r="18" spans="1:11" ht="13.5" thickBot="1" x14ac:dyDescent="0.25">
      <c r="A18" s="219" t="s">
        <v>185</v>
      </c>
      <c r="B18" s="77">
        <v>4</v>
      </c>
      <c r="C18" s="81" t="s">
        <v>189</v>
      </c>
      <c r="I18" s="220">
        <f>I29/1000</f>
        <v>3.0019999999999998</v>
      </c>
      <c r="J18" s="81" t="s">
        <v>188</v>
      </c>
    </row>
    <row r="19" spans="1:11" ht="13.5" thickBot="1" x14ac:dyDescent="0.25">
      <c r="A19" s="219" t="s">
        <v>183</v>
      </c>
      <c r="B19" s="78">
        <v>25</v>
      </c>
      <c r="C19" s="81" t="s">
        <v>182</v>
      </c>
    </row>
    <row r="20" spans="1:11" ht="13.5" thickBot="1" x14ac:dyDescent="0.25">
      <c r="A20" s="221" t="s">
        <v>191</v>
      </c>
      <c r="B20" s="222">
        <f>((E22*(I29*0.1*0.5)^4)/(2100000*(B18*0.1)^3))*0.53*10</f>
        <v>48.544541846512857</v>
      </c>
      <c r="C20" s="81" t="s">
        <v>190</v>
      </c>
      <c r="I20" s="223">
        <f>I29/380</f>
        <v>7.9</v>
      </c>
      <c r="J20" s="81" t="s">
        <v>193</v>
      </c>
    </row>
    <row r="22" spans="1:11" ht="14.25" x14ac:dyDescent="0.2">
      <c r="E22" s="102">
        <f>(B17+B19)/(I29*0.1)^2*0.7854</f>
        <v>2.4251635756919877E-3</v>
      </c>
      <c r="F22" s="81" t="s">
        <v>234</v>
      </c>
      <c r="J22" s="131">
        <v>150</v>
      </c>
      <c r="K22" s="117" t="s">
        <v>187</v>
      </c>
    </row>
    <row r="24" spans="1:11" x14ac:dyDescent="0.2">
      <c r="B24" s="224">
        <f>I29/35</f>
        <v>85.771428571428572</v>
      </c>
    </row>
    <row r="28" spans="1:11" x14ac:dyDescent="0.2">
      <c r="B28" s="81" t="s">
        <v>412</v>
      </c>
    </row>
    <row r="29" spans="1:11" x14ac:dyDescent="0.2">
      <c r="B29" s="225" t="str">
        <f>IF(I29&gt;1500,"INVIAVEL","OK")</f>
        <v>INVIAVEL</v>
      </c>
      <c r="I29" s="226">
        <f>'RCC#1'!D13+2</f>
        <v>3002</v>
      </c>
      <c r="J29" s="105" t="s">
        <v>164</v>
      </c>
    </row>
    <row r="30" spans="1:11" x14ac:dyDescent="0.2">
      <c r="J30" s="226">
        <f>I29+(2*B18)</f>
        <v>3010</v>
      </c>
      <c r="K30" s="105" t="s">
        <v>180</v>
      </c>
    </row>
    <row r="38" spans="2:10" x14ac:dyDescent="0.2">
      <c r="B38" s="227">
        <f>B24+150</f>
        <v>235.77142857142857</v>
      </c>
    </row>
    <row r="47" spans="2:10" x14ac:dyDescent="0.2">
      <c r="B47" s="382"/>
      <c r="C47" s="382"/>
      <c r="I47" s="383"/>
      <c r="J47" s="383"/>
    </row>
    <row r="48" spans="2:10" ht="13.5" x14ac:dyDescent="0.25">
      <c r="B48" s="380" t="s">
        <v>197</v>
      </c>
      <c r="C48" s="380"/>
      <c r="I48" s="381"/>
      <c r="J48" s="381"/>
    </row>
    <row r="53" spans="2:11" x14ac:dyDescent="0.2">
      <c r="D53" s="228"/>
    </row>
    <row r="54" spans="2:11" x14ac:dyDescent="0.2">
      <c r="J54" s="229"/>
      <c r="K54" s="155"/>
    </row>
    <row r="58" spans="2:11" x14ac:dyDescent="0.2">
      <c r="B58" s="230">
        <f>B17+'DESRCC#4'!B72+'DESRCC#4'!B128+'RCC#1'!M46+'RCC#1'!M47+'RCC#1'!M48+'RCC#1'!M49+'RCC#1'!M50</f>
        <v>997.76793958640872</v>
      </c>
      <c r="C58" s="81" t="s">
        <v>201</v>
      </c>
    </row>
    <row r="59" spans="2:11" x14ac:dyDescent="0.2">
      <c r="B59" s="71">
        <v>12</v>
      </c>
      <c r="C59" s="81" t="s">
        <v>194</v>
      </c>
    </row>
    <row r="60" spans="2:11" x14ac:dyDescent="0.2">
      <c r="B60" s="231">
        <f>'RCC#1'!J29+'RCC#1'!H26</f>
        <v>19966.453094984347</v>
      </c>
      <c r="C60" s="81" t="s">
        <v>196</v>
      </c>
      <c r="I60" s="232"/>
      <c r="J60" s="155"/>
      <c r="K60" s="155"/>
    </row>
    <row r="61" spans="2:11" ht="15.75" x14ac:dyDescent="0.25">
      <c r="B61" s="233">
        <f>B58*B59</f>
        <v>11973.215275036904</v>
      </c>
      <c r="C61" s="81" t="s">
        <v>195</v>
      </c>
      <c r="I61" s="234"/>
      <c r="J61" s="155"/>
      <c r="K61" s="155"/>
    </row>
    <row r="62" spans="2:11" x14ac:dyDescent="0.2">
      <c r="I62" s="235"/>
      <c r="J62" s="155"/>
      <c r="K62" s="155"/>
    </row>
    <row r="63" spans="2:11" x14ac:dyDescent="0.2">
      <c r="I63" s="235"/>
      <c r="J63" s="155"/>
      <c r="K63" s="155"/>
    </row>
    <row r="65" spans="1:12" x14ac:dyDescent="0.2">
      <c r="A65" s="364" t="s">
        <v>413</v>
      </c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</row>
    <row r="66" spans="1:12" ht="13.5" thickBot="1" x14ac:dyDescent="0.25"/>
    <row r="67" spans="1:12" ht="13.5" thickBot="1" x14ac:dyDescent="0.25">
      <c r="A67" s="129" t="s">
        <v>184</v>
      </c>
      <c r="B67" s="89">
        <f>((I79+B68)*3.141516*B74*B68*8000*0.000000001)+(I79^2*0.7854*B68*8000*0.000000001)+((B88+300)*0.001*1.6)</f>
        <v>176.17480500497555</v>
      </c>
      <c r="C67" s="81" t="s">
        <v>186</v>
      </c>
      <c r="G67" s="218">
        <f>B67/2</f>
        <v>88.087402502487777</v>
      </c>
      <c r="H67" s="81" t="s">
        <v>192</v>
      </c>
    </row>
    <row r="68" spans="1:12" ht="13.5" thickBot="1" x14ac:dyDescent="0.25">
      <c r="A68" s="219" t="s">
        <v>185</v>
      </c>
      <c r="B68" s="77">
        <v>4</v>
      </c>
      <c r="C68" s="81" t="s">
        <v>189</v>
      </c>
      <c r="I68" s="222">
        <f>I79/1000</f>
        <v>2.5019999999999998</v>
      </c>
      <c r="J68" s="81" t="s">
        <v>188</v>
      </c>
    </row>
    <row r="69" spans="1:12" ht="13.5" thickBot="1" x14ac:dyDescent="0.25">
      <c r="A69" s="219" t="s">
        <v>183</v>
      </c>
      <c r="B69" s="78">
        <v>25</v>
      </c>
      <c r="C69" s="81" t="s">
        <v>182</v>
      </c>
    </row>
    <row r="70" spans="1:12" ht="13.5" thickBot="1" x14ac:dyDescent="0.25">
      <c r="A70" s="221" t="s">
        <v>191</v>
      </c>
      <c r="B70" s="222">
        <f>((E72*(I79*0.1*0.5)^4)/(2100000*(B68*0.1)^3))*0.53*10</f>
        <v>24.377867652001889</v>
      </c>
      <c r="C70" s="81" t="s">
        <v>190</v>
      </c>
      <c r="I70" s="146">
        <f>I79/380</f>
        <v>6.5842105263157897</v>
      </c>
      <c r="J70" s="81" t="s">
        <v>193</v>
      </c>
    </row>
    <row r="72" spans="1:12" ht="14.25" x14ac:dyDescent="0.2">
      <c r="E72" s="102">
        <f>(B67+B69)/(I79*0.1)^2*0.7854</f>
        <v>2.524003049373575E-3</v>
      </c>
      <c r="F72" s="81" t="s">
        <v>234</v>
      </c>
      <c r="J72" s="131">
        <v>150</v>
      </c>
      <c r="K72" s="117" t="s">
        <v>187</v>
      </c>
    </row>
    <row r="74" spans="1:12" x14ac:dyDescent="0.2">
      <c r="B74" s="227">
        <f>I79/35</f>
        <v>71.48571428571428</v>
      </c>
    </row>
    <row r="79" spans="1:12" x14ac:dyDescent="0.2">
      <c r="I79" s="226">
        <f>'DESRTT#5'!B77+2</f>
        <v>2502</v>
      </c>
      <c r="J79" s="105" t="s">
        <v>164</v>
      </c>
    </row>
    <row r="80" spans="1:12" x14ac:dyDescent="0.2">
      <c r="B80" s="81" t="s">
        <v>414</v>
      </c>
      <c r="J80" s="226">
        <f>I79+(B68+B68)</f>
        <v>2510</v>
      </c>
      <c r="K80" s="105" t="s">
        <v>180</v>
      </c>
    </row>
    <row r="81" spans="2:2" x14ac:dyDescent="0.2">
      <c r="B81" s="225" t="str">
        <f>IF(I79&gt;1500,"INVIAVEL","OK")</f>
        <v>INVIAVEL</v>
      </c>
    </row>
    <row r="88" spans="2:2" x14ac:dyDescent="0.2">
      <c r="B88" s="227">
        <f>B74+150</f>
        <v>221.48571428571427</v>
      </c>
    </row>
    <row r="97" spans="2:11" x14ac:dyDescent="0.2">
      <c r="B97" s="382"/>
      <c r="C97" s="382"/>
      <c r="I97" s="383"/>
      <c r="J97" s="383"/>
    </row>
    <row r="98" spans="2:11" ht="13.5" x14ac:dyDescent="0.25">
      <c r="B98" s="380" t="s">
        <v>200</v>
      </c>
      <c r="C98" s="380"/>
      <c r="I98" s="381"/>
      <c r="J98" s="381"/>
    </row>
    <row r="103" spans="2:11" x14ac:dyDescent="0.2">
      <c r="D103" s="237">
        <f>'RTT#3'!B13</f>
        <v>0</v>
      </c>
      <c r="E103" s="81" t="s">
        <v>199</v>
      </c>
    </row>
    <row r="104" spans="2:11" x14ac:dyDescent="0.2">
      <c r="J104" s="229"/>
      <c r="K104" s="155"/>
    </row>
    <row r="108" spans="2:11" x14ac:dyDescent="0.2">
      <c r="B108" s="230">
        <f>'DESRTT#5'!B75+'DESRTT#5'!$I$117</f>
        <v>727.83703264829137</v>
      </c>
      <c r="C108" s="81" t="s">
        <v>198</v>
      </c>
    </row>
    <row r="109" spans="2:11" x14ac:dyDescent="0.2">
      <c r="B109" s="71">
        <v>18</v>
      </c>
      <c r="C109" s="81" t="s">
        <v>194</v>
      </c>
    </row>
    <row r="110" spans="2:11" x14ac:dyDescent="0.2">
      <c r="B110" s="231">
        <f>'RTT#3'!H26+'RTT#3'!G33</f>
        <v>13870.84409131436</v>
      </c>
      <c r="C110" s="81" t="s">
        <v>196</v>
      </c>
      <c r="I110" s="232"/>
    </row>
    <row r="111" spans="2:11" ht="15.75" x14ac:dyDescent="0.25">
      <c r="B111" s="233">
        <f>B108*B109</f>
        <v>13101.066587669244</v>
      </c>
      <c r="C111" s="81" t="s">
        <v>195</v>
      </c>
      <c r="I111" s="234"/>
    </row>
    <row r="112" spans="2:11" x14ac:dyDescent="0.2">
      <c r="I112" s="235"/>
    </row>
    <row r="113" spans="9:9" ht="18" x14ac:dyDescent="0.25">
      <c r="I113" s="236"/>
    </row>
  </sheetData>
  <sheetProtection password="CEFA" sheet="1" objects="1" scenarios="1"/>
  <mergeCells count="13">
    <mergeCell ref="A10:L10"/>
    <mergeCell ref="A11:L11"/>
    <mergeCell ref="A12:L12"/>
    <mergeCell ref="A15:L15"/>
    <mergeCell ref="B98:C98"/>
    <mergeCell ref="I98:J98"/>
    <mergeCell ref="B47:C47"/>
    <mergeCell ref="B97:C97"/>
    <mergeCell ref="I97:J97"/>
    <mergeCell ref="B48:C48"/>
    <mergeCell ref="I47:J47"/>
    <mergeCell ref="I48:J48"/>
    <mergeCell ref="A65:L6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horizontalDpi="200" verticalDpi="2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5"/>
  <sheetViews>
    <sheetView showGridLines="0" workbookViewId="0">
      <pane ySplit="12" topLeftCell="A13" activePane="bottomLeft" state="frozen"/>
      <selection pane="bottomLeft" activeCell="G18" sqref="G18"/>
    </sheetView>
  </sheetViews>
  <sheetFormatPr defaultRowHeight="12.75" x14ac:dyDescent="0.2"/>
  <cols>
    <col min="1" max="16384" width="9.140625" style="81"/>
  </cols>
  <sheetData>
    <row r="1" spans="1:12" x14ac:dyDescent="0.2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x14ac:dyDescent="0.2">
      <c r="A2" s="70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x14ac:dyDescent="0.2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x14ac:dyDescent="0.2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x14ac:dyDescent="0.2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x14ac:dyDescent="0.2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x14ac:dyDescent="0.2">
      <c r="A10" s="307" t="s">
        <v>408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</row>
    <row r="11" spans="1:12" x14ac:dyDescent="0.2">
      <c r="A11" s="308"/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</row>
    <row r="12" spans="1:12" x14ac:dyDescent="0.2">
      <c r="A12" s="314" t="s">
        <v>202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</row>
    <row r="14" spans="1:12" x14ac:dyDescent="0.2">
      <c r="A14" s="388" t="s">
        <v>204</v>
      </c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</row>
    <row r="15" spans="1:12" x14ac:dyDescent="0.2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</row>
    <row r="16" spans="1:12" x14ac:dyDescent="0.2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</row>
    <row r="18" spans="1:10" x14ac:dyDescent="0.2">
      <c r="D18" s="96" t="s">
        <v>98</v>
      </c>
      <c r="E18" s="239">
        <f>(A37/C37)*A41</f>
        <v>2025</v>
      </c>
      <c r="G18" s="119">
        <f>E33*0.3</f>
        <v>45</v>
      </c>
    </row>
    <row r="20" spans="1:10" x14ac:dyDescent="0.2">
      <c r="J20" s="94"/>
    </row>
    <row r="21" spans="1:10" x14ac:dyDescent="0.2">
      <c r="B21" s="148">
        <f>G40*0.7</f>
        <v>4.7242439999999997</v>
      </c>
    </row>
    <row r="24" spans="1:10" x14ac:dyDescent="0.2">
      <c r="C24" s="119">
        <f>E33*0.3</f>
        <v>45</v>
      </c>
      <c r="G24" s="119">
        <f>0.5*E33</f>
        <v>75</v>
      </c>
      <c r="I24" s="240">
        <f>(G24+C29)+(4*C29)</f>
        <v>156</v>
      </c>
    </row>
    <row r="28" spans="1:10" ht="15" x14ac:dyDescent="0.2">
      <c r="C28" s="241"/>
    </row>
    <row r="29" spans="1:10" ht="15.75" x14ac:dyDescent="0.25">
      <c r="C29" s="242">
        <f>0.36*(E18*G37/J37)^0.5</f>
        <v>16.2</v>
      </c>
    </row>
    <row r="31" spans="1:10" ht="14.25" x14ac:dyDescent="0.2">
      <c r="A31" s="330" t="s">
        <v>219</v>
      </c>
      <c r="B31" s="330"/>
      <c r="C31" s="330"/>
      <c r="G31" s="243">
        <f>E33-(1.5*C29)</f>
        <v>125.7</v>
      </c>
    </row>
    <row r="32" spans="1:10" x14ac:dyDescent="0.2">
      <c r="A32" s="111" t="s">
        <v>216</v>
      </c>
      <c r="B32" s="389">
        <f>((G24*G31)-((G24-C24)*(G31-G18)))/1000000</f>
        <v>7.0064999999999997E-3</v>
      </c>
      <c r="C32" s="389"/>
    </row>
    <row r="33" spans="1:12" ht="13.5" x14ac:dyDescent="0.25">
      <c r="A33" s="111" t="s">
        <v>217</v>
      </c>
      <c r="B33" s="389">
        <f>(E33*F56)/1000000</f>
        <v>2.2499999999999999E-2</v>
      </c>
      <c r="C33" s="389"/>
      <c r="E33" s="244">
        <f>G37</f>
        <v>150</v>
      </c>
      <c r="G33" s="384" t="s">
        <v>215</v>
      </c>
      <c r="H33" s="384"/>
      <c r="I33" s="384"/>
      <c r="J33" s="384"/>
    </row>
    <row r="34" spans="1:12" x14ac:dyDescent="0.2">
      <c r="A34" s="111" t="s">
        <v>218</v>
      </c>
      <c r="B34" s="389">
        <f>(I45*I47)/1000000</f>
        <v>2.9718000000000001E-2</v>
      </c>
      <c r="C34" s="389"/>
    </row>
    <row r="36" spans="1:12" x14ac:dyDescent="0.2">
      <c r="A36" s="390" t="s">
        <v>205</v>
      </c>
      <c r="B36" s="390"/>
      <c r="C36" s="391" t="s">
        <v>207</v>
      </c>
      <c r="D36" s="391"/>
      <c r="E36" s="390" t="s">
        <v>206</v>
      </c>
      <c r="F36" s="390"/>
      <c r="G36" s="391" t="s">
        <v>208</v>
      </c>
      <c r="H36" s="391"/>
      <c r="I36" s="391"/>
      <c r="J36" s="395" t="s">
        <v>209</v>
      </c>
      <c r="K36" s="396"/>
      <c r="L36" s="397"/>
    </row>
    <row r="37" spans="1:12" x14ac:dyDescent="0.2">
      <c r="A37" s="312">
        <v>1620</v>
      </c>
      <c r="B37" s="312"/>
      <c r="C37" s="312">
        <v>4</v>
      </c>
      <c r="D37" s="312"/>
      <c r="E37" s="312">
        <v>1</v>
      </c>
      <c r="F37" s="312"/>
      <c r="G37" s="312">
        <v>150</v>
      </c>
      <c r="H37" s="312"/>
      <c r="I37" s="312"/>
      <c r="J37" s="385">
        <v>150</v>
      </c>
      <c r="K37" s="386"/>
      <c r="L37" s="387"/>
    </row>
    <row r="40" spans="1:12" ht="18" x14ac:dyDescent="0.25">
      <c r="A40" s="400" t="s">
        <v>211</v>
      </c>
      <c r="B40" s="400"/>
      <c r="C40" s="395" t="s">
        <v>220</v>
      </c>
      <c r="D40" s="397"/>
      <c r="G40" s="245">
        <f>0.12498*((E18*E33)/(E37*G24*G24))</f>
        <v>6.74892</v>
      </c>
      <c r="H40" s="81" t="s">
        <v>210</v>
      </c>
    </row>
    <row r="41" spans="1:12" x14ac:dyDescent="0.2">
      <c r="A41" s="312">
        <v>5</v>
      </c>
      <c r="B41" s="312"/>
      <c r="C41" s="393">
        <f>(G37*J37*C29*8000*0.000000001)+(I45*I47*I49*8000*0.000000001)+(B32*E37*G40*8)</f>
        <v>4.4174511293760004</v>
      </c>
      <c r="D41" s="394"/>
    </row>
    <row r="43" spans="1:12" x14ac:dyDescent="0.2">
      <c r="A43" s="395" t="s">
        <v>44</v>
      </c>
      <c r="B43" s="397"/>
      <c r="I43" s="398"/>
      <c r="J43" s="398"/>
    </row>
    <row r="44" spans="1:12" x14ac:dyDescent="0.2">
      <c r="A44" s="393">
        <f>C41*C37</f>
        <v>17.669804517504001</v>
      </c>
      <c r="B44" s="394"/>
      <c r="I44" s="392"/>
      <c r="J44" s="392"/>
    </row>
    <row r="45" spans="1:12" x14ac:dyDescent="0.2">
      <c r="A45" s="399"/>
      <c r="B45" s="399"/>
      <c r="I45" s="249">
        <f>I24</f>
        <v>156</v>
      </c>
    </row>
    <row r="46" spans="1:12" x14ac:dyDescent="0.2">
      <c r="A46" s="400" t="s">
        <v>221</v>
      </c>
      <c r="B46" s="400"/>
      <c r="I46" s="248" t="s">
        <v>212</v>
      </c>
    </row>
    <row r="47" spans="1:12" x14ac:dyDescent="0.2">
      <c r="A47" s="401">
        <v>12</v>
      </c>
      <c r="B47" s="401"/>
      <c r="I47" s="249">
        <f>F59</f>
        <v>190.5</v>
      </c>
    </row>
    <row r="48" spans="1:12" x14ac:dyDescent="0.2">
      <c r="I48" s="248" t="s">
        <v>212</v>
      </c>
    </row>
    <row r="49" spans="1:12" x14ac:dyDescent="0.2">
      <c r="A49" s="395" t="s">
        <v>222</v>
      </c>
      <c r="B49" s="397"/>
      <c r="I49" s="250">
        <f>G40*0.7</f>
        <v>4.7242439999999997</v>
      </c>
    </row>
    <row r="50" spans="1:12" x14ac:dyDescent="0.2">
      <c r="A50" s="402">
        <f>A44*A47</f>
        <v>212.037654210048</v>
      </c>
      <c r="B50" s="403"/>
      <c r="I50" s="81" t="s">
        <v>213</v>
      </c>
    </row>
    <row r="51" spans="1:12" x14ac:dyDescent="0.2">
      <c r="B51" s="399"/>
      <c r="C51" s="399"/>
    </row>
    <row r="56" spans="1:12" x14ac:dyDescent="0.2">
      <c r="F56" s="131">
        <f>J37</f>
        <v>150</v>
      </c>
    </row>
    <row r="58" spans="1:12" x14ac:dyDescent="0.2">
      <c r="F58" s="94"/>
    </row>
    <row r="59" spans="1:12" x14ac:dyDescent="0.2">
      <c r="F59" s="121">
        <f>F56+(2.5*C29)</f>
        <v>190.5</v>
      </c>
    </row>
    <row r="62" spans="1:12" ht="13.5" x14ac:dyDescent="0.25">
      <c r="C62" s="384" t="s">
        <v>214</v>
      </c>
      <c r="D62" s="384"/>
      <c r="E62" s="384"/>
      <c r="F62" s="384"/>
      <c r="G62" s="384"/>
      <c r="H62" s="384"/>
      <c r="I62" s="384"/>
      <c r="J62" s="384"/>
    </row>
    <row r="64" spans="1:12" x14ac:dyDescent="0.2">
      <c r="A64" s="307" t="s">
        <v>408</v>
      </c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</row>
    <row r="65" spans="1:12" x14ac:dyDescent="0.2">
      <c r="A65" s="308"/>
      <c r="B65" s="308"/>
      <c r="C65" s="308"/>
      <c r="D65" s="308"/>
      <c r="E65" s="308"/>
      <c r="F65" s="308"/>
      <c r="G65" s="308"/>
      <c r="H65" s="308"/>
      <c r="I65" s="308"/>
      <c r="J65" s="308"/>
      <c r="K65" s="308"/>
      <c r="L65" s="308"/>
    </row>
  </sheetData>
  <sheetProtection password="CEFA" sheet="1" objects="1" scenarios="1"/>
  <mergeCells count="36">
    <mergeCell ref="A65:L65"/>
    <mergeCell ref="A46:B46"/>
    <mergeCell ref="A47:B47"/>
    <mergeCell ref="A49:B49"/>
    <mergeCell ref="A50:B50"/>
    <mergeCell ref="C62:J62"/>
    <mergeCell ref="B51:C51"/>
    <mergeCell ref="I44:J44"/>
    <mergeCell ref="A64:L64"/>
    <mergeCell ref="A44:B44"/>
    <mergeCell ref="J36:L36"/>
    <mergeCell ref="I43:J43"/>
    <mergeCell ref="E36:F36"/>
    <mergeCell ref="G36:I36"/>
    <mergeCell ref="A45:B45"/>
    <mergeCell ref="A43:B43"/>
    <mergeCell ref="A40:B40"/>
    <mergeCell ref="A41:B41"/>
    <mergeCell ref="C40:D40"/>
    <mergeCell ref="C41:D41"/>
    <mergeCell ref="A10:L10"/>
    <mergeCell ref="G33:J33"/>
    <mergeCell ref="J37:L37"/>
    <mergeCell ref="A37:B37"/>
    <mergeCell ref="C37:D37"/>
    <mergeCell ref="E37:F37"/>
    <mergeCell ref="G37:I37"/>
    <mergeCell ref="A11:L11"/>
    <mergeCell ref="A12:L12"/>
    <mergeCell ref="A14:L14"/>
    <mergeCell ref="A31:C31"/>
    <mergeCell ref="B32:C32"/>
    <mergeCell ref="A36:B36"/>
    <mergeCell ref="C36:D36"/>
    <mergeCell ref="B33:C33"/>
    <mergeCell ref="B34:C34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horizontalDpi="200" verticalDpi="2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showGridLines="0" workbookViewId="0">
      <pane ySplit="12" topLeftCell="A13" activePane="bottomLeft" state="frozen"/>
      <selection pane="bottomLeft" activeCell="I13" sqref="I13"/>
    </sheetView>
  </sheetViews>
  <sheetFormatPr defaultRowHeight="12.75" x14ac:dyDescent="0.2"/>
  <cols>
    <col min="2" max="2" width="11.42578125" bestFit="1" customWidth="1"/>
    <col min="9" max="9" width="11" bestFit="1" customWidth="1"/>
  </cols>
  <sheetData>
    <row r="1" spans="1:12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">
      <c r="A10" s="377" t="s">
        <v>408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</row>
    <row r="11" spans="1:12" x14ac:dyDescent="0.2">
      <c r="A11" s="378"/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</row>
    <row r="12" spans="1:12" x14ac:dyDescent="0.2">
      <c r="A12" s="379" t="s">
        <v>202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</row>
    <row r="14" spans="1:12" x14ac:dyDescent="0.2">
      <c r="A14" s="404" t="s">
        <v>231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</row>
    <row r="15" spans="1:12" x14ac:dyDescent="0.2">
      <c r="F15" s="61"/>
    </row>
    <row r="16" spans="1:12" x14ac:dyDescent="0.2">
      <c r="F16" s="62">
        <f>'RCP#6'!B17</f>
        <v>253.27328552063273</v>
      </c>
      <c r="G16" t="s">
        <v>224</v>
      </c>
    </row>
    <row r="20" spans="2:12" x14ac:dyDescent="0.2">
      <c r="I20" s="62">
        <f>'DESRCC#4'!B72</f>
        <v>451.92592569599998</v>
      </c>
      <c r="J20" s="5" t="s">
        <v>225</v>
      </c>
    </row>
    <row r="21" spans="2:12" x14ac:dyDescent="0.2">
      <c r="C21" s="3" t="s">
        <v>180</v>
      </c>
      <c r="D21" s="58">
        <f>'RCC#1'!$D$13</f>
        <v>3000</v>
      </c>
    </row>
    <row r="22" spans="2:12" x14ac:dyDescent="0.2">
      <c r="B22" s="59">
        <f>'RCC#1'!F13</f>
        <v>2000</v>
      </c>
      <c r="I22" s="60">
        <f>B22/10000</f>
        <v>0.2</v>
      </c>
      <c r="J22" s="5" t="s">
        <v>227</v>
      </c>
    </row>
    <row r="23" spans="2:12" x14ac:dyDescent="0.2">
      <c r="I23" s="63">
        <f>I22*14.7</f>
        <v>2.94</v>
      </c>
      <c r="J23" s="11" t="s">
        <v>223</v>
      </c>
    </row>
    <row r="27" spans="2:12" x14ac:dyDescent="0.2">
      <c r="I27" s="58">
        <f>F33^2*0.7854*B22*0.000001</f>
        <v>14080.707748799998</v>
      </c>
      <c r="J27" s="11" t="s">
        <v>174</v>
      </c>
    </row>
    <row r="28" spans="2:12" x14ac:dyDescent="0.2">
      <c r="L28" t="s">
        <v>415</v>
      </c>
    </row>
    <row r="30" spans="2:12" x14ac:dyDescent="0.2">
      <c r="I30" s="62">
        <f>F33^2*0.7854*F31*8000*0.000000001</f>
        <v>1408.07077488</v>
      </c>
      <c r="J30" s="5" t="s">
        <v>226</v>
      </c>
    </row>
    <row r="31" spans="2:12" x14ac:dyDescent="0.2">
      <c r="B31" s="67">
        <f>F16+I20+I30</f>
        <v>2113.2699860966327</v>
      </c>
      <c r="C31" t="s">
        <v>230</v>
      </c>
      <c r="F31" s="14">
        <v>25</v>
      </c>
      <c r="I31" s="64">
        <f>I30/((F33*0.1)^2*0.7854)</f>
        <v>0.02</v>
      </c>
      <c r="J31" s="5" t="s">
        <v>228</v>
      </c>
    </row>
    <row r="32" spans="2:12" x14ac:dyDescent="0.2">
      <c r="B32" s="68">
        <v>12</v>
      </c>
      <c r="C32" t="s">
        <v>221</v>
      </c>
    </row>
    <row r="33" spans="1:12" x14ac:dyDescent="0.2">
      <c r="B33" s="69">
        <f>B31*B32</f>
        <v>25359.23983315959</v>
      </c>
      <c r="C33" t="s">
        <v>233</v>
      </c>
      <c r="F33" s="58">
        <f>D21-(2*'RCC#1'!$B$19)</f>
        <v>2994</v>
      </c>
      <c r="I33" s="65">
        <f>(((I22+I31)*(F33*0.1*0.5)^4)/(2100000*(F31*0.1)^3))*0.7*10</f>
        <v>23.570489480060168</v>
      </c>
      <c r="J33" s="5" t="s">
        <v>229</v>
      </c>
    </row>
    <row r="35" spans="1:12" x14ac:dyDescent="0.2">
      <c r="F35" s="58">
        <f>D21+'SAPATA#7'!G37</f>
        <v>3150</v>
      </c>
      <c r="I35" s="66">
        <f>((0.2*(I22+I31))/1200)^0.5*F33</f>
        <v>18.129570320335784</v>
      </c>
      <c r="J35" s="5" t="s">
        <v>232</v>
      </c>
    </row>
    <row r="36" spans="1:12" x14ac:dyDescent="0.2">
      <c r="A36" s="251"/>
      <c r="B36" s="217" t="str">
        <f>IF(D21&gt;1500,"CONSTRUÇÃO INVIAVEL","POSSIVEL OK")</f>
        <v>CONSTRUÇÃO INVIAVEL</v>
      </c>
      <c r="C36" s="217"/>
      <c r="D36" s="217"/>
    </row>
    <row r="39" spans="1:12" x14ac:dyDescent="0.2">
      <c r="A39" s="377" t="s">
        <v>409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</row>
    <row r="40" spans="1:12" x14ac:dyDescent="0.2">
      <c r="A40" s="378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</row>
  </sheetData>
  <sheetProtection password="CEFA" sheet="1" objects="1" scenarios="1"/>
  <mergeCells count="6">
    <mergeCell ref="A39:L39"/>
    <mergeCell ref="A40:L40"/>
    <mergeCell ref="A10:L10"/>
    <mergeCell ref="A11:L11"/>
    <mergeCell ref="A12:L12"/>
    <mergeCell ref="A14:L14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2</vt:i4>
      </vt:variant>
    </vt:vector>
  </HeadingPairs>
  <TitlesOfParts>
    <vt:vector size="14" baseType="lpstr">
      <vt:lpstr>A INDICE</vt:lpstr>
      <vt:lpstr>RCC#1</vt:lpstr>
      <vt:lpstr>FL#2</vt:lpstr>
      <vt:lpstr>RTT#3</vt:lpstr>
      <vt:lpstr>DESRCC#4</vt:lpstr>
      <vt:lpstr>DESRTT#5</vt:lpstr>
      <vt:lpstr>RCP#6</vt:lpstr>
      <vt:lpstr>SAPATA#7</vt:lpstr>
      <vt:lpstr>RPP#8</vt:lpstr>
      <vt:lpstr>REF#9</vt:lpstr>
      <vt:lpstr>TP#10</vt:lpstr>
      <vt:lpstr>PRES#11</vt:lpstr>
      <vt:lpstr>'FL#2'!Area_de_impressao</vt:lpstr>
      <vt:lpstr>'RCC#1'!Area_de_impressao</vt:lpstr>
    </vt:vector>
  </TitlesOfParts>
  <Company>SPD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SPD</dc:creator>
  <cp:lastModifiedBy>RPB</cp:lastModifiedBy>
  <cp:lastPrinted>2011-06-16T16:54:54Z</cp:lastPrinted>
  <dcterms:created xsi:type="dcterms:W3CDTF">2000-05-26T20:18:35Z</dcterms:created>
  <dcterms:modified xsi:type="dcterms:W3CDTF">2015-05-14T21:09:33Z</dcterms:modified>
</cp:coreProperties>
</file>