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30" windowWidth="15480" windowHeight="11640" activeTab="0"/>
  </bookViews>
  <sheets>
    <sheet name="Piping and Fitting" sheetId="1" r:id="rId1"/>
    <sheet name="Pollici" sheetId="2" r:id="rId2"/>
    <sheet name="Pollici_Minori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<sst xmlns="http://schemas.openxmlformats.org/spreadsheetml/2006/main" count="35" uniqueCount="26">
  <si>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NOMINAL SIZE</t>
  </si>
  <si>
    <t>1/2" DN15</t>
  </si>
  <si>
    <t>3/4" DN20</t>
  </si>
  <si>
    <t>1" DN25</t>
  </si>
  <si>
    <t>1 1/4" DN32</t>
  </si>
  <si>
    <t>1 1/2" DN40</t>
  </si>
  <si>
    <t>2" DN50</t>
  </si>
  <si>
    <t>2 1/2" DN65</t>
  </si>
  <si>
    <t>3" DN80</t>
  </si>
  <si>
    <t>4" DN100</t>
  </si>
  <si>
    <t>5" DN125</t>
  </si>
  <si>
    <t>6" DN150</t>
  </si>
  <si>
    <t>8" DN200</t>
  </si>
  <si>
    <t>10" DN250</t>
  </si>
  <si>
    <t>12" DN300</t>
  </si>
  <si>
    <t>14" DN350</t>
  </si>
  <si>
    <t>16" DN400</t>
  </si>
  <si>
    <t>18" 450</t>
  </si>
  <si>
    <t>20" DN500</t>
  </si>
  <si>
    <t>24" DN600</t>
  </si>
  <si>
    <t xml:space="preserve">      NOMINAL SIZE</t>
  </si>
  <si>
    <t>3000# ÷ 6000#</t>
  </si>
  <si>
    <t>3000#</t>
  </si>
  <si>
    <t>6000#</t>
  </si>
  <si>
    <t>1/4"</t>
  </si>
  <si>
    <t>3/8"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</si>
</sst>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10"/>
      <name val="BankGothic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 vertical="center"/>
    </xf>
    <xf numFmtId="12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2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25</xdr:col>
      <xdr:colOff>295275</xdr:colOff>
      <xdr:row>55</xdr:row>
      <xdr:rowOff>361950</xdr:rowOff>
    </xdr:to>
    <xdr:pic>
      <xdr:nvPicPr>
        <xdr:cNvPr id="1" name="Picture 3774" descr="REGOLO x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982325" cy="972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7</xdr:row>
      <xdr:rowOff>581025</xdr:rowOff>
    </xdr:from>
    <xdr:to>
      <xdr:col>14</xdr:col>
      <xdr:colOff>304800</xdr:colOff>
      <xdr:row>7</xdr:row>
      <xdr:rowOff>904875</xdr:rowOff>
    </xdr:to>
    <xdr:sp>
      <xdr:nvSpPr>
        <xdr:cNvPr id="2" name="Text Box 3743"/>
        <xdr:cNvSpPr txBox="1">
          <a:spLocks noChangeArrowheads="1"/>
        </xdr:cNvSpPr>
      </xdr:nvSpPr>
      <xdr:spPr>
        <a:xfrm>
          <a:off x="3514725" y="2209800"/>
          <a:ext cx="40481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BankGothic Lt BT"/>
              <a:ea typeface="BankGothic Lt BT"/>
              <a:cs typeface="BankGothic Lt BT"/>
            </a:rPr>
            <a:t>CREATED BY EMANUELE FERRALASCO
</a:t>
          </a:r>
          <a:r>
            <a:rPr lang="en-US" cap="none" sz="1000" b="1" i="0" u="none" baseline="0">
              <a:solidFill>
                <a:srgbClr val="FF0000"/>
              </a:solidFill>
              <a:latin typeface="BankGothic Lt BT"/>
              <a:ea typeface="BankGothic Lt BT"/>
              <a:cs typeface="BankGothic Lt BT"/>
            </a:rPr>
            <a:t>BONO ENERGIA S.p.A.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1:X56"/>
  <sheetViews>
    <sheetView showGridLines="0" showRowColHeaders="0" showZeros="0" tabSelected="1" showOutlineSymbols="0" zoomScale="130" zoomScaleNormal="130" zoomScalePageLayoutView="0" workbookViewId="0" topLeftCell="A3">
      <selection activeCell="AB20" sqref="AB20"/>
    </sheetView>
  </sheetViews>
  <sheetFormatPr defaultColWidth="9.140625" defaultRowHeight="12.75"/>
  <cols>
    <col min="1" max="1" width="22.57421875" style="1" customWidth="1"/>
    <col min="2" max="2" width="6.28125" style="1" customWidth="1"/>
    <col min="3" max="3" width="1.28515625" style="1" customWidth="1"/>
    <col min="4" max="4" width="6.00390625" style="1" customWidth="1"/>
    <col min="5" max="5" width="6.28125" style="1" customWidth="1"/>
    <col min="6" max="6" width="1.28515625" style="1" customWidth="1"/>
    <col min="7" max="7" width="6.28125" style="1" customWidth="1"/>
    <col min="8" max="8" width="0.85546875" style="1" customWidth="1"/>
    <col min="9" max="9" width="6.28125" style="1" customWidth="1"/>
    <col min="10" max="10" width="1.28515625" style="1" customWidth="1"/>
    <col min="11" max="11" width="6.28125" style="1" customWidth="1"/>
    <col min="12" max="12" width="36.7109375" style="1" customWidth="1"/>
    <col min="13" max="13" width="6.28125" style="1" customWidth="1"/>
    <col min="14" max="14" width="1.1484375" style="1" customWidth="1"/>
    <col min="15" max="15" width="6.00390625" style="1" customWidth="1"/>
    <col min="16" max="16" width="0.5625" style="1" customWidth="1"/>
    <col min="17" max="17" width="6.28125" style="1" customWidth="1"/>
    <col min="18" max="18" width="1.57421875" style="1" customWidth="1"/>
    <col min="19" max="19" width="6.421875" style="1" customWidth="1"/>
    <col min="20" max="20" width="0.71875" style="1" customWidth="1"/>
    <col min="21" max="21" width="5.57421875" style="1" customWidth="1"/>
    <col min="22" max="22" width="1.1484375" style="1" customWidth="1"/>
    <col min="23" max="23" width="5.57421875" style="0" customWidth="1"/>
    <col min="25" max="16384" width="9.140625" style="1" customWidth="1"/>
  </cols>
  <sheetData>
    <row r="1" spans="15:16" ht="48" customHeight="1">
      <c r="O1" s="2"/>
      <c r="P1" s="2"/>
    </row>
    <row r="2" spans="5:20" ht="23.25" customHeight="1">
      <c r="E2" s="18"/>
      <c r="F2" s="18"/>
      <c r="I2" s="8" t="s">
        <v>0</v>
      </c>
      <c r="O2" s="7" t="s">
        <v>0</v>
      </c>
      <c r="R2" s="18"/>
      <c r="S2" s="18"/>
      <c r="T2" s="13"/>
    </row>
    <row r="3" s="5" customFormat="1" ht="18" customHeight="1">
      <c r="X3" s="6"/>
    </row>
    <row r="4" spans="5:24" s="5" customFormat="1" ht="9.75" customHeight="1">
      <c r="E4" s="4">
        <f>CHOOSE(Pollici!A26,21,27,33,42,48,60,73,89,114,141,168,219,273,324,356,406,457,508,610)</f>
        <v>141</v>
      </c>
      <c r="Q4" s="4">
        <f>CHOOSE(Pollici!A26,38,29,38,48,57,76,95,114,152,190,229,305,381,457,533,610,686,762,914)</f>
        <v>190</v>
      </c>
      <c r="X4" s="6"/>
    </row>
    <row r="5" spans="7:24" s="5" customFormat="1" ht="9.75" customHeight="1">
      <c r="G5" s="4">
        <f>CHOOSE(Pollici!A26,,,51,51,63,76,89,89,102,127,140,152,178,203,330,356,381,508,508)</f>
        <v>127</v>
      </c>
      <c r="H5" s="15"/>
      <c r="I5" s="15"/>
      <c r="J5" s="15"/>
      <c r="K5" s="15"/>
      <c r="L5" s="15"/>
      <c r="M5" s="15"/>
      <c r="S5" s="4">
        <f>CHOOSE(Pollici!A26,25,29,38,48,57,64,76,86,105,124,143,178,216,254,279,305,343,381,432)</f>
        <v>124</v>
      </c>
      <c r="T5" s="15"/>
      <c r="X5" s="6"/>
    </row>
    <row r="6" spans="5:24" s="5" customFormat="1" ht="9.75" customHeight="1">
      <c r="E6" s="4">
        <f>CHOOSE(Pollici!A26,11,13,17,21,24,30,37,45,57,71,84,110,136,162,178,203,228,254,305)</f>
        <v>71</v>
      </c>
      <c r="Q6" s="4">
        <f>CHOOSE(Pollici!A26,,,25,32,38,51,64,76,102,127,152,203,254,305,356,406,457,508,610,,,)</f>
        <v>127</v>
      </c>
      <c r="X6" s="6"/>
    </row>
    <row r="7" spans="7:24" s="5" customFormat="1" ht="9.75" customHeight="1">
      <c r="G7" s="4">
        <f>CHOOSE(Pollici!A26,,,38,38,38,38,38,51,64,76,89,102,127,152,165,178,203,229,267)</f>
        <v>76</v>
      </c>
      <c r="H7" s="15"/>
      <c r="I7" s="15"/>
      <c r="J7" s="15"/>
      <c r="K7" s="15"/>
      <c r="L7" s="15"/>
      <c r="M7" s="15"/>
      <c r="S7" s="4">
        <f>CHOOSE(Pollici!A26,16,11,22,25,29,35,44,51,63,79,95,127,159,190,222,254,286,317,381)</f>
        <v>79</v>
      </c>
      <c r="T7" s="15"/>
      <c r="X7" s="6"/>
    </row>
    <row r="8" s="5" customFormat="1" ht="111.75" customHeight="1">
      <c r="X8" s="6"/>
    </row>
    <row r="9" spans="5:24" s="10" customFormat="1" ht="9.75" customHeight="1">
      <c r="E9" s="9">
        <f>CHOOSE(Pollici!A26,89,98,108,117,127,152,178,190,229,254,279,343,406,483,533,597,635,698,813)</f>
        <v>254</v>
      </c>
      <c r="G9" s="9">
        <f>CHOOSE(Pollici!A26,95,117,124,133,156,165,190,210,254,279,317,381,444,521,584,648,711,775,914)</f>
        <v>279</v>
      </c>
      <c r="H9" s="16"/>
      <c r="I9" s="16"/>
      <c r="J9" s="16"/>
      <c r="K9" s="16"/>
      <c r="L9" s="16"/>
      <c r="M9" s="16"/>
      <c r="Q9" s="9">
        <f>CHOOSE(Pollici!A26,95,117,124,133,156,165,191,210,273,330,356,419,508,559,603,686,743,813,940)</f>
        <v>330</v>
      </c>
      <c r="S9" s="9">
        <f>CHOOSE(Pollici!A26,121,130,149,159,178,216,244,241,292,349,381,470,546,610,641,706,787,857,1041)</f>
        <v>349</v>
      </c>
      <c r="T9" s="16"/>
      <c r="X9" s="11"/>
    </row>
    <row r="10" s="10" customFormat="1" ht="9.75" customHeight="1">
      <c r="X10" s="11"/>
    </row>
    <row r="11" spans="5:24" s="10" customFormat="1" ht="10.5" customHeight="1">
      <c r="E11" s="9">
        <f>CHOOSE(Pollici!A26,48,52,56,57,62,63,70,70,76,89,89,102,102,114,127,127,140,144,152)</f>
        <v>89</v>
      </c>
      <c r="G11" s="9">
        <f>CHOOSE(Pollici!A26,52,57,62,65,68,70,76,79,86,98,98,111,117,130,143,146,159,162,168)</f>
        <v>98</v>
      </c>
      <c r="H11" s="16"/>
      <c r="I11" s="16"/>
      <c r="J11" s="16"/>
      <c r="K11" s="16"/>
      <c r="L11" s="16"/>
      <c r="M11" s="16"/>
      <c r="Q11" s="9">
        <f>CHOOSE(Pollici!A26,59,63,68,73,76,79,86,89,108,121,124,140,159,162,171,184,190,198,210)</f>
        <v>121</v>
      </c>
      <c r="S11" s="9">
        <f>CHOOSE(Pollici!A26,67,76,79,79,89,108,111,108,121,133,146,168,190,206,219,222,235,254,298)</f>
        <v>133</v>
      </c>
      <c r="T11" s="16"/>
      <c r="X11" s="11"/>
    </row>
    <row r="12" s="10" customFormat="1" ht="9.75" customHeight="1">
      <c r="X12" s="11"/>
    </row>
    <row r="13" spans="5:24" s="10" customFormat="1" ht="9.75" customHeight="1">
      <c r="E13" s="9">
        <f>CHOOSE(Pollici!A26,88,83,96,107,121,141,167,186,230,281,320,409,485,573,662,739,828,908,1068)</f>
        <v>281</v>
      </c>
      <c r="G13" s="9">
        <f>CHOOSE(Pollici!A26,92,88,102,115,127,148,173,195,240,290,329,418,500,589,678,758,847,926,1084)</f>
        <v>290</v>
      </c>
      <c r="H13" s="16"/>
      <c r="I13" s="16"/>
      <c r="J13" s="16"/>
      <c r="K13" s="16"/>
      <c r="L13" s="16"/>
      <c r="M13" s="16"/>
      <c r="Q13" s="9">
        <f>CHOOSE(Pollici!A26,99,94,108,123,135,157,183,205,262,313,355,447,542,621,706,796,878,962,1126)</f>
        <v>313</v>
      </c>
      <c r="S13" s="9">
        <f>CHOOSE(Pollici!A26,107,107,119,129,148,186,208,224,275,325,377,475,573,665,754,834,923,1018,1214)</f>
        <v>325</v>
      </c>
      <c r="T13" s="16"/>
      <c r="X13" s="11"/>
    </row>
    <row r="14" s="10" customFormat="1" ht="9.75" customHeight="1">
      <c r="X14" s="11"/>
    </row>
    <row r="15" spans="5:24" s="10" customFormat="1" ht="9.75" customHeight="1">
      <c r="E15" s="9">
        <f>CHOOSE(Pollici!A26,,,83,81,102,116,136,148,180,218,243,307,358,421,483,535,599,654,764)</f>
        <v>218</v>
      </c>
      <c r="G15" s="9">
        <f>CHOOSE(Pollici!A26,,,89,99,108,123,142,157,190,227,252,316,373,437,501,554,618,672,780)</f>
        <v>227</v>
      </c>
      <c r="H15" s="16"/>
      <c r="I15" s="16"/>
      <c r="J15" s="16"/>
      <c r="K15" s="16"/>
      <c r="L15" s="16"/>
      <c r="M15" s="16"/>
      <c r="Q15" s="9">
        <f>CHOOSE(Pollici!A26,,,95,107,116,132,152,167,212,250,278,345,415,469,529,592,649,708,822)</f>
        <v>250</v>
      </c>
      <c r="S15" s="9">
        <f>CHOOSE(Pollici!A26,,,106,113,129,161,177,186,225,262,300,373,446,513,577,630,694,764,910)</f>
        <v>262</v>
      </c>
      <c r="T15" s="16"/>
      <c r="X15" s="11"/>
    </row>
    <row r="16" s="10" customFormat="1" ht="9.75" customHeight="1">
      <c r="X16" s="11"/>
    </row>
    <row r="17" spans="5:24" s="10" customFormat="1" ht="10.5" customHeight="1">
      <c r="E17" s="9">
        <f>CHOOSE(Pollici!A26,66,65,80,84,93,100,116,123,141,170,186,231,263,306,351,383,428,463,535)</f>
        <v>170</v>
      </c>
      <c r="G17" s="9">
        <f>CHOOSE(Pollici!A26,70,70,86,92,99,107,122,132,151,179,195,240,278,322,367,402,447,481,551)</f>
        <v>179</v>
      </c>
      <c r="H17" s="16"/>
      <c r="I17" s="16"/>
      <c r="J17" s="16"/>
      <c r="K17" s="16"/>
      <c r="L17" s="16"/>
      <c r="M17" s="16"/>
      <c r="Q17" s="9">
        <f>CHOOSE(Pollici!A26,77,76,92,100,107,116,132,142,173,202,221,269,320,354,395,440,478,517,593)</f>
        <v>202</v>
      </c>
      <c r="S17" s="9">
        <f>CHOOSE(Pollici!A26,85,89,103,106,120,145,157,161,186,214,243,297,351,398,443,478,523,573,681)</f>
        <v>214</v>
      </c>
      <c r="T17" s="16"/>
      <c r="X17" s="11"/>
    </row>
    <row r="18" s="10" customFormat="1" ht="9.75" customHeight="1">
      <c r="X18" s="11"/>
    </row>
    <row r="19" spans="5:24" s="10" customFormat="1" ht="9.75" customHeight="1">
      <c r="E19" s="9">
        <f>CHOOSE(Pollici!A26,16,16,17,21,22,25,29,30,33,37,40,44,49,56,57,63,68,73,83)</f>
        <v>37</v>
      </c>
      <c r="G19" s="9">
        <f>CHOOSE(Pollici!A26,22,25,27,27,30,33,38,43,48,51,52,62,67,73,76,83,89,95,106)</f>
        <v>51</v>
      </c>
      <c r="H19" s="16"/>
      <c r="I19" s="16"/>
      <c r="J19" s="16"/>
      <c r="K19" s="16"/>
      <c r="L19" s="16"/>
      <c r="M19" s="16"/>
      <c r="Q19" s="9">
        <f>CHOOSE(Pollici!A26,29,32,33,35,38,43,48,52,60,67,73,83,92,98,100,113,124,133,146)</f>
        <v>67</v>
      </c>
      <c r="S19" s="9">
        <f>CHOOSE(Pollici!A26,38,41,48,48,51,63,70,60,76,86,92,108,114,124,137,140,159,165,210)</f>
        <v>86</v>
      </c>
      <c r="T19" s="16"/>
      <c r="X19" s="11"/>
    </row>
    <row r="20" s="10" customFormat="1" ht="9.75" customHeight="1">
      <c r="X20" s="11"/>
    </row>
    <row r="21" spans="5:24" s="10" customFormat="1" ht="9.75" customHeight="1">
      <c r="E21" s="9">
        <f>CHOOSE(Pollici!A26,60.3,69.9,79.4,88.9,98.4,120.7,139.7,152.4,190.5,215.9,241.3,298.5,362,431.8,476.3,539.8,577.9,635,749.3)</f>
        <v>215.9</v>
      </c>
      <c r="G21" s="9">
        <f>CHOOSE(Pollici!A26,66.7,82.6,88.9,98.4,114.3,127,149.2,168.3,200,235,269.9,330.2,387.4,450.9,514.4,571.5,628.7,685.8,812.8)</f>
        <v>235</v>
      </c>
      <c r="H21" s="16"/>
      <c r="I21" s="16"/>
      <c r="J21" s="16"/>
      <c r="K21" s="16"/>
      <c r="L21" s="16"/>
      <c r="M21" s="16"/>
      <c r="Q21" s="9">
        <f>CHOOSE(Pollici!A26,66.7,82.6,88.9,98.4,114.3,127,149.2,168.3,215.9,266.7,292.1,349.3,431.8,489,527.1,603.3,654.1,723.9,838.2)</f>
        <v>266.7</v>
      </c>
      <c r="S21" s="9">
        <f>CHOOSE(Pollici!A26,82.6,88.9,101.6,111.1,123.8,165.1,190.5,190.5,235,279.4,317.5,393.7,469.9,533.4,558.8,616,685.8,749.3,901.7)</f>
        <v>279.4</v>
      </c>
      <c r="T21" s="16"/>
      <c r="X21" s="11"/>
    </row>
    <row r="22" s="10" customFormat="1" ht="9.75" customHeight="1">
      <c r="X22" s="11"/>
    </row>
    <row r="23" spans="5:24" s="10" customFormat="1" ht="9.75" customHeight="1">
      <c r="E23" s="9" t="str">
        <f>CHOOSE(Pollici!A26,"4-1/2''","4-1/2''","4-1/2''","4-1/2''","4-1/2''","4-5/8''","4-5/8''","4-5/8''","8-5/8''","8-3/4''","8-3/4''","8-3/4''","12-7/8''","12-7/8''","12-1''","16-1''","16-1 1/8''","20-1 1/8''","20-1 1/4''")</f>
        <v>8-3/4''</v>
      </c>
      <c r="G23" s="9" t="str">
        <f>CHOOSE(Pollici!A26,"4-1/2''","4-5/8''","4-5/8''","4-5/8''","4-3/4''","8-5/8''","8-3/4''","8-3/4''","8-3/4''","8-3/4''","12-3/4''","12-7/8''","16-1''","16-1 1/8''","20-1 1/8''","20-1 1/4''","24-1 1/4''","24-1 1/4''","24-1 1/2''")</f>
        <v>8-3/4''</v>
      </c>
      <c r="H23" s="16"/>
      <c r="I23" s="16"/>
      <c r="J23" s="16"/>
      <c r="K23" s="16"/>
      <c r="L23" s="16"/>
      <c r="M23" s="16"/>
      <c r="Q23" s="9" t="str">
        <f>CHOOSE(Pollici!A26,"4-1/2''","4-5/8''","4-5/8''","4-5/8''","4-3/4''","8-5/8''","8-3/4''","8-3/4''","8-7/8''","8-1''","12-1''","12-1 1/8''","16-1 1/4''","20-1 1/4''","20-1 3/8''","20-1 1/2''","20-1 5/8''","24-1 5/8''","24-1 7/8''")</f>
        <v>8-1''</v>
      </c>
      <c r="S23" s="9" t="str">
        <f>CHOOSE(Pollici!A26,"4-3/4''","4-3/4''","4-7/8''","4-7/8''","4-1''","8-7/8''","8-1''","8-7/8''","8-1 1/8''","8-1 1/4''","12-1 1/8''","12-1 3/8''","16-1 3/8''","20-1 3/8''","20-1 1/2''","20-1 5/8''","20-1 7/8''","20-2''","20-2 1/2''")</f>
        <v>8-1 1/4''</v>
      </c>
      <c r="T23" s="16"/>
      <c r="X23" s="11"/>
    </row>
    <row r="24" s="10" customFormat="1" ht="10.5" customHeight="1">
      <c r="X24" s="11"/>
    </row>
    <row r="25" spans="5:24" s="10" customFormat="1" ht="9.75" customHeight="1">
      <c r="E25" s="9">
        <f>CHOOSE(Pollici!A26,60,60,65,65,70,75,85,90,90,95,95,100,115,115,130,135,145,155,170)</f>
        <v>95</v>
      </c>
      <c r="G25" s="9">
        <f>CHOOSE(Pollici!A26,65,70,75,75,90,85,95,100,110,115,120,135,155,165,170,185,190,205,230)</f>
        <v>115</v>
      </c>
      <c r="H25" s="16"/>
      <c r="I25" s="16"/>
      <c r="J25" s="16"/>
      <c r="K25" s="16"/>
      <c r="L25" s="16"/>
      <c r="M25" s="16"/>
      <c r="Q25" s="9">
        <f>CHOOSE(Pollici!A26,75,85,90,95,100,100,115,120,140,160,165,190,210,215,230,250,270,285,325)</f>
        <v>160</v>
      </c>
      <c r="S25" s="9">
        <f>CHOOSE(Pollici!A26,105,110,120,120,135,140,155,140,165,185,190,215,230,250,270,280,325,340,430)</f>
        <v>185</v>
      </c>
      <c r="T25" s="16"/>
      <c r="X25" s="11"/>
    </row>
    <row r="26" s="10" customFormat="1" ht="9.75" customHeight="1">
      <c r="X26" s="11"/>
    </row>
    <row r="27" spans="5:24" s="10" customFormat="1" ht="9.75" customHeight="1">
      <c r="E27" s="9">
        <f>CHOOSE(Pollici!A26,,,285,,390,480,512,570,690,808,900,1130,1350,1540,1750,2010,2089,2470,2800)</f>
        <v>808</v>
      </c>
      <c r="G27" s="9">
        <f>CHOOSE(Pollici!A26,,,213,,470,545,568,640,765,890,1040,1230,1460,1726,1908,2124,2359,2560,3100)</f>
        <v>890</v>
      </c>
      <c r="H27" s="16"/>
      <c r="I27" s="16"/>
      <c r="J27" s="16"/>
      <c r="K27" s="16"/>
      <c r="L27" s="16"/>
      <c r="M27" s="16"/>
      <c r="Q27" s="9">
        <f>CHOOSE(Pollici!A26,,,,,460,524,587,692,820,933,1180,1340,1640,1854,2000,2300,2502,2800,3200)</f>
        <v>933</v>
      </c>
      <c r="S27" s="9">
        <f>CHOOSE(Pollici!A26,,,,,550,591,676,740,950,,1175,1380,1680,1955,2140,2375,2590,2743,3100)</f>
        <v>0</v>
      </c>
      <c r="T27" s="16"/>
      <c r="X27" s="11"/>
    </row>
    <row r="28" s="10" customFormat="1" ht="9.75" customHeight="1">
      <c r="X28" s="11"/>
    </row>
    <row r="29" spans="5:24" s="10" customFormat="1" ht="10.5" customHeight="1">
      <c r="E29" s="9">
        <f>CHOOSE(Pollici!A26,108,117,127,,165,178,190,203,229,254,267,292,330,356,381,406,432,457,508)</f>
        <v>254</v>
      </c>
      <c r="G29" s="9">
        <f>CHOOSE(Pollici!A26,152,,190,,190,216,241,283,305,381,404,420,457,502,762,838,914,991,1143)</f>
        <v>381</v>
      </c>
      <c r="H29" s="16"/>
      <c r="I29" s="16"/>
      <c r="J29" s="16"/>
      <c r="K29" s="16"/>
      <c r="L29" s="16"/>
      <c r="M29" s="16"/>
      <c r="Q29" s="9">
        <f>CHOOSE(Pollici!A26,165,190,216,229,241,292,330,356,432,508,559,660,787,838,889,991,1092,1194,1397)</f>
        <v>508</v>
      </c>
      <c r="S29" s="9">
        <f>CHOOSE(Pollici!A26,216,229,254,279,305,368,419,381,457,559,610,737,838,965,1029,1130,1219,1321,1549)</f>
        <v>559</v>
      </c>
      <c r="T29" s="16"/>
      <c r="X29" s="11"/>
    </row>
    <row r="30" s="10" customFormat="1" ht="9.75" customHeight="1">
      <c r="X30" s="11"/>
    </row>
    <row r="31" spans="5:24" s="10" customFormat="1" ht="9.75" customHeight="1">
      <c r="E31" s="9">
        <f>CHOOSE(Pollici!A26,,,125,,178,178,178,230,254,305,355,400,458,508,610,660,711,762,864)</f>
        <v>305</v>
      </c>
      <c r="G31" s="9">
        <f>CHOOSE(Pollici!A26,,,125,,178,203,203,254,310,355,406,458,508,610,660,711,864,864,965)</f>
        <v>355</v>
      </c>
      <c r="H31" s="16"/>
      <c r="I31" s="16"/>
      <c r="J31" s="16"/>
      <c r="K31" s="16"/>
      <c r="L31" s="16"/>
      <c r="M31" s="16"/>
      <c r="Q31" s="9">
        <f>CHOOSE(Pollici!A26,,,,,210,203,254,305,355,406,458,560,710,760,864,963,963,1168,1060)</f>
        <v>406</v>
      </c>
      <c r="S31" s="9">
        <f>CHOOSE(Pollici!A26,,,,,254,304,406,406,457,458,559,610,762,965,,1168,914,914,1066)</f>
        <v>458</v>
      </c>
      <c r="T31" s="16"/>
      <c r="X31" s="11"/>
    </row>
    <row r="32" s="10" customFormat="1" ht="9.75" customHeight="1">
      <c r="X32" s="11"/>
    </row>
    <row r="33" spans="5:24" s="10" customFormat="1" ht="9.75" customHeight="1">
      <c r="E33" s="9">
        <f>CHOOSE(Pollici!A26,,,275,,340,368,388,425,470,510,565,720,787,895,,,,,,)</f>
        <v>510</v>
      </c>
      <c r="G33" s="9">
        <f>CHOOSE(Pollici!A26,,,220,,425,499,526,607,681,755,860,1032,1200,,,,,,,)</f>
        <v>755</v>
      </c>
      <c r="H33" s="16"/>
      <c r="I33" s="16"/>
      <c r="J33" s="16"/>
      <c r="K33" s="16"/>
      <c r="L33" s="16"/>
      <c r="M33" s="16"/>
      <c r="Q33" s="9">
        <f>CHOOSE(Pollici!A26,,,,,480,460,530,568,692,937,1052,1334,,,,,,,,)</f>
        <v>937</v>
      </c>
      <c r="S33" s="9">
        <f>CHOOSE(Pollici!A26,,,,,540,762,632,746,832,,1030,1300,,,,,,,,)</f>
        <v>0</v>
      </c>
      <c r="T33" s="16"/>
      <c r="X33" s="11"/>
    </row>
    <row r="34" s="10" customFormat="1" ht="9.75" customHeight="1">
      <c r="X34" s="11"/>
    </row>
    <row r="35" spans="5:24" s="10" customFormat="1" ht="9.75" customHeight="1">
      <c r="E35" s="9">
        <f>CHOOSE(Pollici!A26,108,117,127,,165,203,216,241,292,356,406,495,622,698,,,,,,)</f>
        <v>356</v>
      </c>
      <c r="G35" s="9">
        <f>CHOOSE(Pollici!A26,152,178,203,,241,267,292,317,356,400,444,559,622,711,,,,,,)</f>
        <v>400</v>
      </c>
      <c r="H35" s="16"/>
      <c r="I35" s="16"/>
      <c r="J35" s="16"/>
      <c r="K35" s="16"/>
      <c r="L35" s="16"/>
      <c r="M35" s="16"/>
      <c r="Q35" s="9">
        <f>CHOOSE(Pollici!A26,165,190,216,229,241,292,330,356,432,508,559,660,787,838,,,,,,)</f>
        <v>508</v>
      </c>
      <c r="S35" s="9">
        <f>CHOOSE(Pollici!A26,216,229,254,279,305,368,419,381,457,559,610,737,838,965,1029,,,,,)</f>
        <v>559</v>
      </c>
      <c r="T35" s="16"/>
      <c r="X35" s="11"/>
    </row>
    <row r="36" s="10" customFormat="1" ht="9.75" customHeight="1">
      <c r="X36" s="11"/>
    </row>
    <row r="37" spans="5:24" s="10" customFormat="1" ht="10.5" customHeight="1">
      <c r="E37" s="9">
        <f>CHOOSE(Pollici!A26,,,125,,180,178,203,254,300,355,406,458,508,610,,,,,,)</f>
        <v>355</v>
      </c>
      <c r="G37" s="9">
        <f>CHOOSE(Pollici!A26,,,125,,180,254,254,300,355,406,508,660,760,,,,,,,)</f>
        <v>406</v>
      </c>
      <c r="H37" s="16"/>
      <c r="I37" s="16"/>
      <c r="J37" s="16"/>
      <c r="K37" s="16"/>
      <c r="L37" s="16"/>
      <c r="M37" s="16"/>
      <c r="Q37" s="9">
        <f>CHOOSE(Pollici!A26,,,,,225,254,305,355,457,508,610,762,915,,,,,,,)</f>
        <v>508</v>
      </c>
      <c r="S37" s="9">
        <f>CHOOSE(Pollici!A26,,,,,355,406,406,406,508,610,685,760,,,,,,,,)</f>
        <v>610</v>
      </c>
      <c r="T37" s="16"/>
      <c r="X37" s="11"/>
    </row>
    <row r="38" s="10" customFormat="1" ht="9.75" customHeight="1">
      <c r="X38" s="11"/>
    </row>
    <row r="39" spans="5:24" s="10" customFormat="1" ht="9.75" customHeight="1">
      <c r="E39" s="9">
        <f>CHOOSE(Pollici!A26,108,117,127,,165,203,216,241,292,330,356,495,622,698,787,914,914,,,)</f>
        <v>330</v>
      </c>
      <c r="G39" s="9">
        <f>CHOOSE(Pollici!A26,152,178,216,,241,267,292,317,356,400,444,533,622,711,762,838,,,,)</f>
        <v>400</v>
      </c>
      <c r="H39" s="16"/>
      <c r="I39" s="16"/>
      <c r="J39" s="16"/>
      <c r="K39" s="16"/>
      <c r="L39" s="16"/>
      <c r="M39" s="16"/>
      <c r="Q39" s="9">
        <f>CHOOSE(Pollici!A26,165,190,216,229,241,292,330,356,432,508,559,660,787,838,,,,,,)</f>
        <v>508</v>
      </c>
      <c r="S39" s="9">
        <f>CHOOSE(Pollici!A26,216,229,254,279,305,368,419,381,457,559,610,737,838,965,1029,,,,,)</f>
        <v>559</v>
      </c>
      <c r="T39" s="16"/>
      <c r="X39" s="11"/>
    </row>
    <row r="40" s="10" customFormat="1" ht="9.75" customHeight="1">
      <c r="X40" s="11"/>
    </row>
    <row r="41" ht="12.75"/>
    <row r="42" spans="4:20" ht="16.5" customHeight="1">
      <c r="D42" s="7" t="s">
        <v>0</v>
      </c>
      <c r="T42" s="8" t="s">
        <v>0</v>
      </c>
    </row>
    <row r="43" ht="33.75" customHeight="1">
      <c r="L43" s="8" t="s">
        <v>20</v>
      </c>
    </row>
    <row r="44" ht="9.75" customHeight="1"/>
    <row r="45" spans="2:21" ht="9.75" customHeight="1">
      <c r="B45" s="9">
        <f>CHOOSE(Pollici_Minori!A26,45,55,65,70,80,90,105,135)</f>
        <v>105</v>
      </c>
      <c r="D45" s="9">
        <f>CHOOSE(Pollici_Minori!A26,83,93,102,121,146,162,178,200)</f>
        <v>178</v>
      </c>
      <c r="U45" s="9">
        <f>CHOOSE(Pollici_Minori!A26,83,,102,121,146,,178,205)</f>
        <v>178</v>
      </c>
    </row>
    <row r="46" spans="2:16" ht="9.75" customHeight="1">
      <c r="B46" s="14"/>
      <c r="D46" s="14"/>
      <c r="M46" s="9">
        <f>CHOOSE(Pollici_Minori!A26,21,25,29,33,38,44,51,60)</f>
        <v>51</v>
      </c>
      <c r="O46" s="9">
        <f>CHOOSE(Pollici_Minori!A26,,29,33,38,44,51,60,64)</f>
        <v>60</v>
      </c>
      <c r="P46" s="14"/>
    </row>
    <row r="47" spans="2:21" ht="10.5" customHeight="1">
      <c r="B47" s="9">
        <f>CHOOSE(Pollici_Minori!A26,98,98,136,168,196,220,260,302)</f>
        <v>260</v>
      </c>
      <c r="D47" s="9">
        <f>CHOOSE(Pollici_Minori!A26,150,150,162,194,213,267,267,318)</f>
        <v>267</v>
      </c>
      <c r="I47" s="9">
        <f>CHOOSE(Pollici_Minori!A26,25,29,33,38,44,51,60,64)</f>
        <v>60</v>
      </c>
      <c r="K47" s="9">
        <f>CHOOSE(Pollici_Minori!A26,29,33,38,44,51,60,64,83)</f>
        <v>64</v>
      </c>
      <c r="U47" s="9">
        <f>CHOOSE(Pollici_Minori!A26,150,150,162,194,213,267,267,318)</f>
        <v>267</v>
      </c>
    </row>
    <row r="48" spans="2:16" ht="9.75" customHeight="1">
      <c r="B48" s="14"/>
      <c r="D48" s="14"/>
      <c r="M48" s="9">
        <f>CHOOSE(Pollici_Minori!A26,17,19,22,25,29,33,34,43)</f>
        <v>34</v>
      </c>
      <c r="O48" s="9">
        <f>CHOOSE(Pollici_Minori!A26,,22,25,29,33,34,43,44)</f>
        <v>43</v>
      </c>
      <c r="P48" s="14"/>
    </row>
    <row r="49" spans="2:21" ht="9.75" customHeight="1">
      <c r="B49" s="9">
        <f>CHOOSE(Pollici_Minori!A26,100,100,129,146,160,175,210,250)</f>
        <v>210</v>
      </c>
      <c r="D49" s="9">
        <f>CHOOSE(Pollici_Minori!A26,157,157,168,200,219,268,268,322)</f>
        <v>268</v>
      </c>
      <c r="I49" s="9">
        <f>CHOOSE(Pollici_Minori!A26,19,22,25,29,33,34,43,44)</f>
        <v>43</v>
      </c>
      <c r="K49" s="9">
        <f>CHOOSE(Pollici_Minori!A26,22,25,29,33,34,43,44,52)</f>
        <v>44</v>
      </c>
      <c r="U49" s="9">
        <f>CHOOSE(Pollici_Minori!A26,157,157,168,200,219,268,268,322)</f>
        <v>268</v>
      </c>
    </row>
    <row r="50" spans="2:16" ht="9.75" customHeight="1">
      <c r="B50" s="14"/>
      <c r="D50" s="14"/>
      <c r="M50" s="9">
        <f>CHOOSE(Pollici_Minori!A26,44,51,54,58,63,71,79,89)</f>
        <v>79</v>
      </c>
      <c r="O50" s="9">
        <f>CHOOSE(Pollici_Minori!A26,,,73,86,92,98,106,117)</f>
        <v>106</v>
      </c>
      <c r="P50" s="14"/>
    </row>
    <row r="51" spans="2:21" ht="9.75" customHeight="1">
      <c r="B51" s="9">
        <f>CHOOSE(Pollici_Minori!A26,50,55,60,70,75,85,95,105)</f>
        <v>95</v>
      </c>
      <c r="D51" s="9">
        <f>CHOOSE(Pollici_Minori!A26,60,60,70,86,102,140,140,159)</f>
        <v>140</v>
      </c>
      <c r="I51" s="9">
        <f>CHOOSE(Pollici_Minori!A26,44,51,54,58,63,71,79,89)</f>
        <v>79</v>
      </c>
      <c r="K51" s="9">
        <f>CHOOSE(Pollici_Minori!A26,52,54,73,86,92,98,106,117)</f>
        <v>106</v>
      </c>
      <c r="U51" s="9">
        <f>CHOOSE(Pollici_Minori!A26,60,60,70,86,102,140,140,159)</f>
        <v>140</v>
      </c>
    </row>
    <row r="52" spans="2:16" ht="10.5" customHeight="1">
      <c r="B52" s="14"/>
      <c r="D52" s="14"/>
      <c r="M52" s="9">
        <f>CHOOSE(Pollici_Minori!A26,25,29,35,38,44,48,51,63)</f>
        <v>51</v>
      </c>
      <c r="O52" s="9">
        <f>CHOOSE(Pollici_Minori!A26,,29,35,38,44,48,51,63)</f>
        <v>51</v>
      </c>
      <c r="P52" s="14"/>
    </row>
    <row r="53" spans="2:23" ht="9.75" customHeight="1">
      <c r="B53" s="9">
        <f>CHOOSE(Pollici_Minori!A26,50,60,68,81,95,106,120,132)</f>
        <v>120</v>
      </c>
      <c r="D53" s="9">
        <f>CHOOSE(Pollici_Minori!A26,8,9,10,13,15,17,18,19)</f>
        <v>18</v>
      </c>
      <c r="I53" s="9">
        <f>CHOOSE(Pollici_Minori!A26,35,38,48,51,60,67,79,86)</f>
        <v>79</v>
      </c>
      <c r="K53" s="9">
        <f>CHOOSE(Pollici_Minori!A26,35,38,48,51,60,67,79,86)</f>
        <v>79</v>
      </c>
      <c r="U53" s="9">
        <f>CHOOSE(Pollici_Minori!A26,8,10,11.5,13,14.5,16,18,21)</f>
        <v>18</v>
      </c>
      <c r="W53" s="9">
        <f>CHOOSE(Pollici_Minori!A26,,14,16,18,21,22.5,27,24)</f>
        <v>27</v>
      </c>
    </row>
    <row r="54" spans="2:24" ht="9.75" customHeight="1">
      <c r="B54" s="14"/>
      <c r="D54" s="15" t="s">
        <v>21</v>
      </c>
      <c r="M54" s="9">
        <f>CHOOSE(Pollici_Minori!A26,22,25,32,38,44,57,63,76)</f>
        <v>63</v>
      </c>
      <c r="O54" s="9">
        <f>CHOOSE(Pollici_Minori!A26,,33,38,44,57,63,76,92)</f>
        <v>76</v>
      </c>
      <c r="P54" s="14"/>
      <c r="U54" s="5" t="s">
        <v>22</v>
      </c>
      <c r="W54" s="15" t="s">
        <v>23</v>
      </c>
      <c r="X54" s="1"/>
    </row>
    <row r="55" spans="4:23" ht="9.75" customHeight="1">
      <c r="D55" s="9">
        <f>CHOOSE(Pollici_Minori!A26,84,82,80,74,70,66,64,62)</f>
        <v>64</v>
      </c>
      <c r="I55" s="9">
        <f>CHOOSE(Pollici_Minori!A26,19,22,29,35,44,57,64,76)</f>
        <v>64</v>
      </c>
      <c r="K55" s="9">
        <f>CHOOSE(Pollici_Minori!A26,25,32,38,44,57,64,76,92)</f>
        <v>76</v>
      </c>
      <c r="U55" s="9">
        <f>CHOOSE(Pollici_Minori!A26,84,80,77,74,71,68,64,58)</f>
        <v>64</v>
      </c>
      <c r="W55" s="9">
        <f>CHOOSE(Pollici_Minori!A26,,72,78,72,58,55,,,)</f>
        <v>0</v>
      </c>
    </row>
    <row r="56" ht="45.75" customHeight="1">
      <c r="L56" s="17"/>
    </row>
  </sheetData>
  <sheetProtection password="CA04" sheet="1" objects="1" scenarios="1"/>
  <mergeCells count="2">
    <mergeCell ref="E2:F2"/>
    <mergeCell ref="R2:S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26"/>
  <sheetViews>
    <sheetView showGridLines="0" zoomScalePageLayoutView="0" workbookViewId="0" topLeftCell="A1">
      <selection activeCell="A26" sqref="A26"/>
    </sheetView>
  </sheetViews>
  <sheetFormatPr defaultColWidth="9.140625" defaultRowHeight="12.75"/>
  <cols>
    <col min="1" max="1" width="11.00390625" style="3" customWidth="1"/>
  </cols>
  <sheetData>
    <row r="1" ht="12.75">
      <c r="A1" s="12" t="s">
        <v>1</v>
      </c>
    </row>
    <row r="2" ht="12.75">
      <c r="A2" s="12" t="s">
        <v>2</v>
      </c>
    </row>
    <row r="3" ht="12.75">
      <c r="A3" s="12" t="s">
        <v>3</v>
      </c>
    </row>
    <row r="4" ht="12.75">
      <c r="A4" s="12" t="s">
        <v>4</v>
      </c>
    </row>
    <row r="5" ht="12.75">
      <c r="A5" s="12" t="s">
        <v>5</v>
      </c>
    </row>
    <row r="6" ht="12.75">
      <c r="A6" s="12" t="s">
        <v>6</v>
      </c>
    </row>
    <row r="7" ht="12.75">
      <c r="A7" s="12" t="s">
        <v>7</v>
      </c>
    </row>
    <row r="8" ht="12.75">
      <c r="A8" s="12" t="s">
        <v>8</v>
      </c>
    </row>
    <row r="9" ht="12.75">
      <c r="A9" s="12" t="s">
        <v>9</v>
      </c>
    </row>
    <row r="10" ht="12.75">
      <c r="A10" s="12" t="s">
        <v>10</v>
      </c>
    </row>
    <row r="11" ht="12.75">
      <c r="A11" s="12" t="s">
        <v>11</v>
      </c>
    </row>
    <row r="12" ht="12.75">
      <c r="A12" s="12" t="s">
        <v>12</v>
      </c>
    </row>
    <row r="13" ht="12.75">
      <c r="A13" s="12" t="s">
        <v>13</v>
      </c>
    </row>
    <row r="14" ht="12.75">
      <c r="A14" s="12" t="s">
        <v>14</v>
      </c>
    </row>
    <row r="15" ht="12.75">
      <c r="A15" s="12" t="s">
        <v>15</v>
      </c>
    </row>
    <row r="16" ht="12.75">
      <c r="A16" s="12" t="s">
        <v>16</v>
      </c>
    </row>
    <row r="17" ht="12.75">
      <c r="A17" s="12" t="s">
        <v>17</v>
      </c>
    </row>
    <row r="18" ht="12.75">
      <c r="A18" s="12" t="s">
        <v>18</v>
      </c>
    </row>
    <row r="19" ht="12.75">
      <c r="A19" s="12" t="s">
        <v>19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>
        <v>10</v>
      </c>
    </row>
  </sheetData>
  <sheetProtection/>
  <printOptions/>
  <pageMargins left="0.787401575" right="0.787401575" top="0.984251969" bottom="0.984251969" header="0.5" footer="0.5"/>
  <pageSetup orientation="portrait" paperSize="9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26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9.140625" style="1" customWidth="1"/>
  </cols>
  <sheetData>
    <row r="1" ht="12.75">
      <c r="A1" s="1" t="s">
        <v>24</v>
      </c>
    </row>
    <row r="2" ht="12.75">
      <c r="A2" s="1" t="s">
        <v>25</v>
      </c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 t="s">
        <v>6</v>
      </c>
    </row>
    <row r="26" ht="12.75">
      <c r="A26" s="1">
        <v>7</v>
      </c>
    </row>
  </sheetData>
  <sheetProtection/>
  <printOptions/>
  <pageMargins left="0.787401575" right="0.787401575" top="0.984251969" bottom="0.984251969" header="0.5" footer="0.5"/>
  <pageSetup orientation="portrait" paperSize="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Bono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BMT22</dc:creator>
  <cp:keywords/>
  <dc:description>Per gentile concessione dell'autore</dc:description>
  <cp:lastModifiedBy>Rubiano</cp:lastModifiedBy>
  <cp:lastPrinted>2003-09-25T13:25:28Z</cp:lastPrinted>
  <dcterms:created xsi:type="dcterms:W3CDTF">2003-09-04T14:52:15Z</dcterms:created>
  <dcterms:modified xsi:type="dcterms:W3CDTF">2012-09-10T10:54:34Z</dcterms:modified>
  <cp:category/>
  <cp:version/>
  <cp:contentType/>
  <cp:contentStatus/>
</cp:coreProperties>
</file>