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Julian\Desktop\"/>
    </mc:Choice>
  </mc:AlternateContent>
  <bookViews>
    <workbookView xWindow="0" yWindow="0" windowWidth="24000" windowHeight="13635"/>
  </bookViews>
  <sheets>
    <sheet name="Details" sheetId="2" r:id="rId1"/>
    <sheet name="Snapshot" sheetId="3" r:id="rId2"/>
  </sheets>
  <definedNames>
    <definedName name="LastCol">COUNTA(#REF!)+1</definedName>
    <definedName name="PrintArea_SET">OFFSET(#REF!,,,MATCH(REPT("z",255),#REF!),LastCol)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9" i="3"/>
  <c r="D150" i="2"/>
  <c r="D14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07" i="2"/>
  <c r="E19" i="2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E20" i="2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E21" i="2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E22" i="2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E23" i="2"/>
  <c r="F23" i="2" s="1"/>
  <c r="G23" i="2" s="1"/>
  <c r="H23" i="2" s="1"/>
  <c r="I23" i="2" s="1"/>
  <c r="E24" i="2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E25" i="2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E26" i="2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E27" i="2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E28" i="2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E29" i="2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E31" i="2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E32" i="2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E33" i="2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E18" i="2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1" i="2"/>
  <c r="D14" i="2" s="1"/>
  <c r="D15" i="2" s="1"/>
  <c r="P33" i="2" l="1"/>
  <c r="P32" i="2"/>
  <c r="J23" i="2"/>
  <c r="K23" i="2" s="1"/>
  <c r="L23" i="2" s="1"/>
  <c r="M23" i="2" s="1"/>
  <c r="N23" i="2" s="1"/>
  <c r="O23" i="2" s="1"/>
  <c r="P22" i="2"/>
  <c r="E53" i="2"/>
  <c r="P23" i="2" l="1"/>
  <c r="D60" i="2"/>
  <c r="E48" i="2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E49" i="2"/>
  <c r="F49" i="2" s="1"/>
  <c r="E50" i="2"/>
  <c r="F50" i="2" s="1"/>
  <c r="E51" i="2"/>
  <c r="E52" i="2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F53" i="2"/>
  <c r="E54" i="2"/>
  <c r="F54" i="2" s="1"/>
  <c r="E55" i="2"/>
  <c r="E56" i="2"/>
  <c r="F56" i="2" s="1"/>
  <c r="G56" i="2" s="1"/>
  <c r="H56" i="2" s="1"/>
  <c r="I56" i="2" s="1"/>
  <c r="J56" i="2" s="1"/>
  <c r="K56" i="2" s="1"/>
  <c r="L56" i="2" s="1"/>
  <c r="M56" i="2" s="1"/>
  <c r="N56" i="2" s="1"/>
  <c r="O56" i="2" s="1"/>
  <c r="E57" i="2"/>
  <c r="F57" i="2" s="1"/>
  <c r="E43" i="2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E45" i="2"/>
  <c r="F45" i="2" s="1"/>
  <c r="E46" i="2"/>
  <c r="E36" i="2"/>
  <c r="E37" i="2"/>
  <c r="E38" i="2"/>
  <c r="E39" i="2"/>
  <c r="E40" i="2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E41" i="2"/>
  <c r="F41" i="2" s="1"/>
  <c r="G41" i="2" s="1"/>
  <c r="H41" i="2" s="1"/>
  <c r="I41" i="2" s="1"/>
  <c r="J41" i="2" s="1"/>
  <c r="E35" i="2"/>
  <c r="P31" i="2" l="1"/>
  <c r="F39" i="2"/>
  <c r="G39" i="2" s="1"/>
  <c r="H39" i="2" s="1"/>
  <c r="I39" i="2" s="1"/>
  <c r="J39" i="2" s="1"/>
  <c r="K39" i="2" s="1"/>
  <c r="L39" i="2" s="1"/>
  <c r="M39" i="2" s="1"/>
  <c r="N39" i="2" s="1"/>
  <c r="O39" i="2" s="1"/>
  <c r="P20" i="2"/>
  <c r="G57" i="2"/>
  <c r="H57" i="2" s="1"/>
  <c r="I57" i="2" s="1"/>
  <c r="J57" i="2" s="1"/>
  <c r="K57" i="2" s="1"/>
  <c r="L57" i="2" s="1"/>
  <c r="M57" i="2" s="1"/>
  <c r="N57" i="2" s="1"/>
  <c r="O57" i="2" s="1"/>
  <c r="G53" i="2"/>
  <c r="H53" i="2" s="1"/>
  <c r="I53" i="2" s="1"/>
  <c r="J53" i="2" s="1"/>
  <c r="K53" i="2" s="1"/>
  <c r="L53" i="2" s="1"/>
  <c r="M53" i="2" s="1"/>
  <c r="N53" i="2" s="1"/>
  <c r="O53" i="2" s="1"/>
  <c r="G49" i="2"/>
  <c r="H49" i="2" s="1"/>
  <c r="I49" i="2" s="1"/>
  <c r="J49" i="2" s="1"/>
  <c r="K49" i="2" s="1"/>
  <c r="L49" i="2" s="1"/>
  <c r="M49" i="2" s="1"/>
  <c r="N49" i="2" s="1"/>
  <c r="O49" i="2" s="1"/>
  <c r="G45" i="2"/>
  <c r="H45" i="2" s="1"/>
  <c r="I45" i="2" s="1"/>
  <c r="J45" i="2" s="1"/>
  <c r="K45" i="2" s="1"/>
  <c r="L45" i="2" s="1"/>
  <c r="M45" i="2" s="1"/>
  <c r="N45" i="2" s="1"/>
  <c r="O45" i="2" s="1"/>
  <c r="F36" i="2"/>
  <c r="G36" i="2" s="1"/>
  <c r="H36" i="2" s="1"/>
  <c r="I36" i="2" s="1"/>
  <c r="J36" i="2" s="1"/>
  <c r="K36" i="2" s="1"/>
  <c r="L36" i="2" s="1"/>
  <c r="M36" i="2" s="1"/>
  <c r="N36" i="2" s="1"/>
  <c r="O36" i="2" s="1"/>
  <c r="P40" i="2"/>
  <c r="F38" i="2"/>
  <c r="G38" i="2" s="1"/>
  <c r="H38" i="2" s="1"/>
  <c r="I38" i="2" s="1"/>
  <c r="J38" i="2" s="1"/>
  <c r="K38" i="2" s="1"/>
  <c r="L38" i="2" s="1"/>
  <c r="M38" i="2" s="1"/>
  <c r="N38" i="2" s="1"/>
  <c r="O38" i="2" s="1"/>
  <c r="F35" i="2"/>
  <c r="G35" i="2" s="1"/>
  <c r="H35" i="2" s="1"/>
  <c r="I35" i="2" s="1"/>
  <c r="J35" i="2" s="1"/>
  <c r="K35" i="2" s="1"/>
  <c r="L35" i="2" s="1"/>
  <c r="M35" i="2" s="1"/>
  <c r="N35" i="2" s="1"/>
  <c r="O35" i="2" s="1"/>
  <c r="F43" i="2"/>
  <c r="G43" i="2" s="1"/>
  <c r="H43" i="2" s="1"/>
  <c r="I43" i="2" s="1"/>
  <c r="J43" i="2" s="1"/>
  <c r="K43" i="2" s="1"/>
  <c r="L43" i="2" s="1"/>
  <c r="M43" i="2" s="1"/>
  <c r="N43" i="2" s="1"/>
  <c r="O43" i="2" s="1"/>
  <c r="P21" i="2"/>
  <c r="P29" i="2"/>
  <c r="P44" i="2"/>
  <c r="P56" i="2"/>
  <c r="P52" i="2"/>
  <c r="P48" i="2"/>
  <c r="P25" i="2"/>
  <c r="P26" i="2"/>
  <c r="F37" i="2"/>
  <c r="G37" i="2" s="1"/>
  <c r="H37" i="2" s="1"/>
  <c r="I37" i="2" s="1"/>
  <c r="J37" i="2" s="1"/>
  <c r="K37" i="2" s="1"/>
  <c r="L37" i="2" s="1"/>
  <c r="M37" i="2" s="1"/>
  <c r="N37" i="2" s="1"/>
  <c r="O37" i="2" s="1"/>
  <c r="F46" i="2"/>
  <c r="G46" i="2" s="1"/>
  <c r="H46" i="2" s="1"/>
  <c r="I46" i="2" s="1"/>
  <c r="J46" i="2" s="1"/>
  <c r="K46" i="2" s="1"/>
  <c r="L46" i="2" s="1"/>
  <c r="M46" i="2" s="1"/>
  <c r="N46" i="2" s="1"/>
  <c r="O46" i="2" s="1"/>
  <c r="F55" i="2"/>
  <c r="G55" i="2" s="1"/>
  <c r="H55" i="2" s="1"/>
  <c r="I55" i="2" s="1"/>
  <c r="J55" i="2" s="1"/>
  <c r="K55" i="2" s="1"/>
  <c r="L55" i="2" s="1"/>
  <c r="M55" i="2" s="1"/>
  <c r="N55" i="2" s="1"/>
  <c r="O55" i="2" s="1"/>
  <c r="F51" i="2"/>
  <c r="G51" i="2" s="1"/>
  <c r="H51" i="2" s="1"/>
  <c r="I51" i="2" s="1"/>
  <c r="J51" i="2" s="1"/>
  <c r="K51" i="2" s="1"/>
  <c r="L51" i="2" s="1"/>
  <c r="M51" i="2" s="1"/>
  <c r="N51" i="2" s="1"/>
  <c r="O51" i="2" s="1"/>
  <c r="G54" i="2"/>
  <c r="H54" i="2" s="1"/>
  <c r="I54" i="2" s="1"/>
  <c r="J54" i="2" s="1"/>
  <c r="K54" i="2" s="1"/>
  <c r="L54" i="2" s="1"/>
  <c r="M54" i="2" s="1"/>
  <c r="N54" i="2" s="1"/>
  <c r="O54" i="2" s="1"/>
  <c r="G50" i="2"/>
  <c r="H50" i="2" s="1"/>
  <c r="I50" i="2" s="1"/>
  <c r="J50" i="2" s="1"/>
  <c r="K50" i="2" s="1"/>
  <c r="L50" i="2" s="1"/>
  <c r="M50" i="2" s="1"/>
  <c r="N50" i="2" s="1"/>
  <c r="O50" i="2" s="1"/>
  <c r="K41" i="2"/>
  <c r="L41" i="2" s="1"/>
  <c r="M41" i="2" s="1"/>
  <c r="N41" i="2" s="1"/>
  <c r="O41" i="2" s="1"/>
  <c r="P36" i="2" l="1"/>
  <c r="P53" i="2"/>
  <c r="P43" i="2"/>
  <c r="P28" i="2"/>
  <c r="P39" i="2"/>
  <c r="P54" i="2"/>
  <c r="P38" i="2"/>
  <c r="P57" i="2"/>
  <c r="P35" i="2"/>
  <c r="P51" i="2"/>
  <c r="P46" i="2"/>
  <c r="P50" i="2"/>
  <c r="P30" i="2"/>
  <c r="P55" i="2"/>
  <c r="P45" i="2"/>
  <c r="P41" i="2"/>
  <c r="P27" i="2"/>
  <c r="P37" i="2"/>
  <c r="P19" i="2"/>
  <c r="P49" i="2"/>
  <c r="P24" i="2"/>
  <c r="E47" i="2" l="1"/>
  <c r="D61" i="2"/>
  <c r="F47" i="2" l="1"/>
  <c r="G47" i="2" s="1"/>
  <c r="H47" i="2" s="1"/>
  <c r="I47" i="2" s="1"/>
  <c r="J47" i="2" s="1"/>
  <c r="K47" i="2" s="1"/>
  <c r="L47" i="2" s="1"/>
  <c r="M47" i="2" s="1"/>
  <c r="N47" i="2" s="1"/>
  <c r="O47" i="2" s="1"/>
  <c r="E42" i="2"/>
  <c r="E34" i="2"/>
  <c r="F42" i="2" l="1"/>
  <c r="G42" i="2" s="1"/>
  <c r="H42" i="2" s="1"/>
  <c r="I42" i="2" s="1"/>
  <c r="J42" i="2" s="1"/>
  <c r="K42" i="2" s="1"/>
  <c r="L42" i="2" s="1"/>
  <c r="M42" i="2" s="1"/>
  <c r="N42" i="2" s="1"/>
  <c r="O42" i="2" s="1"/>
  <c r="P47" i="2"/>
  <c r="E60" i="2"/>
  <c r="F34" i="2"/>
  <c r="G34" i="2" l="1"/>
  <c r="F60" i="2"/>
  <c r="P42" i="2"/>
  <c r="H34" i="2" l="1"/>
  <c r="G60" i="2"/>
  <c r="I34" i="2" l="1"/>
  <c r="H60" i="2"/>
  <c r="J34" i="2" l="1"/>
  <c r="I60" i="2"/>
  <c r="K34" i="2" l="1"/>
  <c r="J60" i="2"/>
  <c r="P18" i="2"/>
  <c r="L34" i="2" l="1"/>
  <c r="K60" i="2"/>
  <c r="M34" i="2" l="1"/>
  <c r="L60" i="2"/>
  <c r="N34" i="2" l="1"/>
  <c r="M60" i="2"/>
  <c r="O34" i="2" l="1"/>
  <c r="N60" i="2"/>
  <c r="O60" i="2" l="1"/>
  <c r="P60" i="2" s="1"/>
  <c r="P34" i="2"/>
  <c r="F19" i="3" l="1"/>
  <c r="E14" i="2" l="1"/>
  <c r="E15" i="2" s="1"/>
  <c r="E61" i="2" l="1"/>
  <c r="F14" i="2"/>
  <c r="F15" i="2" l="1"/>
  <c r="G14" i="2"/>
  <c r="G15" i="2" l="1"/>
  <c r="G61" i="2" s="1"/>
  <c r="F61" i="2"/>
  <c r="H14" i="2"/>
  <c r="H15" i="2" l="1"/>
  <c r="I14" i="2"/>
  <c r="I15" i="2" l="1"/>
  <c r="I61" i="2" s="1"/>
  <c r="H61" i="2"/>
  <c r="J14" i="2"/>
  <c r="J15" i="2" l="1"/>
  <c r="J61" i="2" s="1"/>
  <c r="K14" i="2"/>
  <c r="K15" i="2" l="1"/>
  <c r="K61" i="2" s="1"/>
  <c r="L14" i="2"/>
  <c r="L15" i="2" l="1"/>
  <c r="L61" i="2" s="1"/>
  <c r="M14" i="2"/>
  <c r="M15" i="2" l="1"/>
  <c r="M61" i="2" s="1"/>
  <c r="N14" i="2"/>
  <c r="N15" i="2" l="1"/>
  <c r="N61" i="2" s="1"/>
  <c r="O14" i="2"/>
  <c r="O15" i="2" s="1"/>
  <c r="P15" i="2" s="1"/>
  <c r="D68" i="2" l="1"/>
  <c r="D78" i="2"/>
  <c r="D79" i="2"/>
  <c r="D69" i="2"/>
  <c r="D90" i="2"/>
  <c r="D98" i="2"/>
  <c r="D71" i="2"/>
  <c r="D66" i="2"/>
  <c r="D67" i="2"/>
  <c r="D72" i="2"/>
  <c r="D94" i="2"/>
  <c r="D86" i="2"/>
  <c r="D102" i="2"/>
  <c r="D75" i="2"/>
  <c r="D77" i="2"/>
  <c r="D70" i="2"/>
  <c r="D87" i="2"/>
  <c r="D73" i="2"/>
  <c r="D92" i="2"/>
  <c r="D101" i="2"/>
  <c r="D82" i="2"/>
  <c r="D103" i="2"/>
  <c r="D85" i="2"/>
  <c r="D89" i="2"/>
  <c r="D100" i="2"/>
  <c r="D95" i="2"/>
  <c r="D74" i="2"/>
  <c r="D91" i="2"/>
  <c r="D83" i="2"/>
  <c r="D99" i="2"/>
  <c r="D76" i="2"/>
  <c r="D96" i="2"/>
  <c r="D81" i="2"/>
  <c r="D84" i="2"/>
  <c r="D97" i="2"/>
  <c r="D93" i="2"/>
  <c r="D88" i="2"/>
  <c r="D80" i="2"/>
  <c r="P14" i="2"/>
  <c r="D151" i="2" s="1"/>
  <c r="D65" i="2" l="1"/>
  <c r="D64" i="2"/>
  <c r="D104" i="2" s="1"/>
  <c r="O61" i="2"/>
  <c r="P61" i="2" s="1"/>
  <c r="F22" i="3"/>
  <c r="F20" i="3" l="1"/>
  <c r="F23" i="3"/>
  <c r="D152" i="2" l="1"/>
</calcChain>
</file>

<file path=xl/sharedStrings.xml><?xml version="1.0" encoding="utf-8"?>
<sst xmlns="http://schemas.openxmlformats.org/spreadsheetml/2006/main" count="200" uniqueCount="81">
  <si>
    <t xml:space="preserve">Groceries </t>
  </si>
  <si>
    <t>Total expenses</t>
  </si>
  <si>
    <t>Cash short/extra</t>
  </si>
  <si>
    <t>Total</t>
  </si>
  <si>
    <t>EXPENSES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</si>
  <si>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</si>
  <si>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</si>
  <si>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</si>
  <si>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</si>
  <si>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</si>
  <si>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</si>
  <si>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</si>
  <si>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</si>
  <si>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</si>
  <si>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</si>
  <si>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</si>
  <si>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</si>
  <si>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</si>
  <si>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</si>
  <si>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</si>
  <si>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 xml:space="preserve"> </t>
  </si>
  <si>
    <t>Car Payment</t>
  </si>
  <si>
    <t>Cell Phone</t>
  </si>
  <si>
    <t>Entertainment</t>
  </si>
  <si>
    <t>Miscellanious</t>
  </si>
  <si>
    <t>Car Insurance</t>
  </si>
  <si>
    <t>Credit Card Payments</t>
  </si>
  <si>
    <t>Gas</t>
  </si>
  <si>
    <t>TOTAL</t>
  </si>
  <si>
    <t>Fitness Center Costs</t>
  </si>
  <si>
    <t>Expenses as Percent of Post-Tax Salary</t>
  </si>
  <si>
    <t>Expense Distribution</t>
  </si>
  <si>
    <t>Expense Percentage</t>
  </si>
  <si>
    <t>Spending vs. Saving</t>
  </si>
  <si>
    <t>Tax Rate*</t>
  </si>
  <si>
    <t>Life Insurance Premiums</t>
  </si>
  <si>
    <t>401k Contributions</t>
  </si>
  <si>
    <t>529 Savings</t>
  </si>
  <si>
    <t>Remaining Funds</t>
  </si>
  <si>
    <t>Total Expenses</t>
  </si>
  <si>
    <t>Total Remaining Funds</t>
  </si>
  <si>
    <t>Remaing Funds Percentage</t>
  </si>
  <si>
    <t>Alimony</t>
  </si>
  <si>
    <t>Child Support</t>
  </si>
  <si>
    <t>Real Estate Taxes</t>
  </si>
  <si>
    <t>County Tax</t>
  </si>
  <si>
    <t>School Tax</t>
  </si>
  <si>
    <t>Electric Utilities</t>
  </si>
  <si>
    <t>Oil/Gas Utilities</t>
  </si>
  <si>
    <t>Water Utilities</t>
  </si>
  <si>
    <t>Cable - TV/Internet/Phone Utilities</t>
  </si>
  <si>
    <t>Landscaping Expenses</t>
  </si>
  <si>
    <t>Exterminator Expenses</t>
  </si>
  <si>
    <t>House Keeping Expenses</t>
  </si>
  <si>
    <t>House Appliances/Furniture Expenses</t>
  </si>
  <si>
    <t>Laundry/Dry Cleaning</t>
  </si>
  <si>
    <t>Au Pair/Nanny</t>
  </si>
  <si>
    <t>Toiletries</t>
  </si>
  <si>
    <t>Personal Beauty Servies</t>
  </si>
  <si>
    <t>Car Care and Expenses</t>
  </si>
  <si>
    <t>Vehicle/Rail/Flight Travel Expenses</t>
  </si>
  <si>
    <t>Health Insurance &amp; Medical Costs</t>
  </si>
  <si>
    <t>Dental/Vision Insurance</t>
  </si>
  <si>
    <t>Vacation Expenses</t>
  </si>
  <si>
    <t>Clothing Expenses</t>
  </si>
  <si>
    <t>Gifts/Charity Expenses</t>
  </si>
  <si>
    <t>Student Loan Payments</t>
  </si>
  <si>
    <t>Julian A. Schubach - Financial Planner</t>
  </si>
  <si>
    <t>Net Income</t>
  </si>
  <si>
    <t>Gross Base Income</t>
  </si>
  <si>
    <t>Gross Commissions</t>
  </si>
  <si>
    <t>Gross Bonus</t>
  </si>
  <si>
    <t>Gross Profit Share</t>
  </si>
  <si>
    <t>Gross Misc. Income</t>
  </si>
  <si>
    <t>Miscellanious Home Expenses</t>
  </si>
  <si>
    <t>Dining Out Expenses</t>
  </si>
  <si>
    <t>Mortgage/Rental Costs</t>
  </si>
  <si>
    <t>Homeowners/Renters Insurance</t>
  </si>
  <si>
    <t>Flood/Misc Insurance</t>
  </si>
  <si>
    <t>Customizable Budget</t>
  </si>
  <si>
    <t>Budget 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</si>
</sst>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  <font>
      <sz val="10"/>
      <color theme="1" tint="0.14993743705557422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theme="1"/>
      <name val="Trebuchet MS"/>
      <family val="2"/>
      <scheme val="major"/>
    </font>
    <font>
      <b/>
      <sz val="9"/>
      <color theme="1"/>
      <name val="Tahoma"/>
      <family val="2"/>
      <scheme val="minor"/>
    </font>
    <font>
      <b/>
      <sz val="9"/>
      <color theme="1"/>
      <name val="Trebuchet MS"/>
      <family val="2"/>
      <scheme val="major"/>
    </font>
    <font>
      <b/>
      <sz val="9"/>
      <color rgb="FF7030A0"/>
      <name val="Tahoma"/>
      <family val="2"/>
      <scheme val="minor"/>
    </font>
    <font>
      <b/>
      <sz val="11"/>
      <color theme="1"/>
      <name val="Andalus"/>
      <family val="1"/>
    </font>
    <font>
      <b/>
      <u val="double"/>
      <sz val="11"/>
      <color theme="1"/>
      <name val="Andalus"/>
      <family val="1"/>
    </font>
    <font>
      <b/>
      <sz val="28"/>
      <color theme="1"/>
      <name val="Century"/>
      <family val="1"/>
    </font>
    <font>
      <sz val="9"/>
      <color theme="1" tint="0.14993743705557422"/>
      <name val="Tahoma"/>
      <family val="2"/>
      <scheme val="minor"/>
    </font>
    <font>
      <b/>
      <i/>
      <sz val="28"/>
      <color theme="1"/>
      <name val="Century"/>
      <family val="1"/>
    </font>
    <font>
      <i/>
      <sz val="9"/>
      <color theme="1"/>
      <name val="Trebuchet MS"/>
      <family val="2"/>
      <scheme val="maj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9" fontId="5" fillId="4" borderId="0" xfId="6" applyFont="1" applyFill="1" applyBorder="1" applyAlignment="1">
      <alignment horizontal="center" vertical="center"/>
    </xf>
    <xf numFmtId="9" fontId="7" fillId="4" borderId="0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>
      <alignment vertical="center"/>
    </xf>
    <xf numFmtId="164" fontId="5" fillId="4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horizontal="right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9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4" fontId="9" fillId="4" borderId="0" xfId="5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9" fontId="5" fillId="4" borderId="0" xfId="0" applyNumberFormat="1" applyFont="1" applyFill="1" applyBorder="1">
      <alignment vertical="center"/>
    </xf>
    <xf numFmtId="0" fontId="12" fillId="4" borderId="0" xfId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9" fontId="9" fillId="4" borderId="0" xfId="6" applyFont="1" applyFill="1" applyBorder="1" applyAlignment="1">
      <alignment horizontal="center" vertical="center"/>
    </xf>
    <xf numFmtId="164" fontId="9" fillId="4" borderId="0" xfId="6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7" fillId="4" borderId="0" xfId="0" applyFont="1" applyFill="1" applyBorder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right" vertical="center"/>
    </xf>
    <xf numFmtId="9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9" fontId="5" fillId="4" borderId="0" xfId="6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9" fontId="10" fillId="4" borderId="2" xfId="6" applyFont="1" applyFill="1" applyBorder="1" applyAlignment="1">
      <alignment horizontal="center" vertical="center"/>
    </xf>
  </cellXfs>
  <cellStyles count="7"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6" builtinId="5"/>
  </cellStyles>
  <dxfs count="194">
    <dxf>
      <font>
        <color rgb="FF9C0006"/>
      </font>
    </dxf>
    <dxf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numFmt numFmtId="164" formatCode="&quot;$&quot;#,##0.00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</font>
      <fill>
        <patternFill>
          <fgColor indexed="64"/>
          <bgColor theme="0"/>
        </patternFill>
      </fill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193"/>
      <tableStyleElement type="headerRow" dxfId="192"/>
      <tableStyleElement type="totalRow" dxfId="191"/>
      <tableStyleElement type="firstColumn" dxfId="190"/>
      <tableStyleElement type="lastColumn" dxfId="189"/>
      <tableStyleElement type="firstRowStripe" dxfId="188"/>
      <tableStyleElement type="firstColumnStripe" dxfId="187"/>
      <tableStyleElement type="firstTotalCell" dxfId="186"/>
      <tableStyleElement type="lastTotalCell" dxfId="185"/>
    </tableStyle>
    <tableStyle name="Personal Budget - Expense" pivot="0" count="9">
      <tableStyleElement type="wholeTable" dxfId="184"/>
      <tableStyleElement type="headerRow" dxfId="183"/>
      <tableStyleElement type="totalRow" dxfId="182"/>
      <tableStyleElement type="firstColumn" dxfId="181"/>
      <tableStyleElement type="lastColumn" dxfId="180"/>
      <tableStyleElement type="firstRowStripe" dxfId="179"/>
      <tableStyleElement type="firstColumnStripe" dxfId="178"/>
      <tableStyleElement type="firstTotalCell" dxfId="177"/>
      <tableStyleElement type="lastTotalCell" dxfId="176"/>
    </tableStyle>
    <tableStyle name="Personal Budget - Total" pivot="0" count="9">
      <tableStyleElement type="wholeTable" dxfId="175"/>
      <tableStyleElement type="headerRow" dxfId="174"/>
      <tableStyleElement type="totalRow" dxfId="173"/>
      <tableStyleElement type="firstColumn" dxfId="172"/>
      <tableStyleElement type="lastColumn" dxfId="171"/>
      <tableStyleElement type="firstRowStripe" dxfId="170"/>
      <tableStyleElement type="firstColumnStripe" dxfId="169"/>
      <tableStyleElement type="firstTotalCell" dxfId="168"/>
      <tableStyleElement type="lastTotalCell" dxfId="1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 as Percent of Post-Tax Salary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Details!$C$64:$C$101</c:f>
              <c:strCache>
                <c:ptCount val="38"/>
                <c:pt idx="0">
                  <c:v>Mortgage/Rental Costs</c:v>
                </c:pt>
                <c:pt idx="1">
                  <c:v>Real Estate Taxes</c:v>
                </c:pt>
                <c:pt idx="2">
                  <c:v>Homeowners/Renters Insurance</c:v>
                </c:pt>
                <c:pt idx="3">
                  <c:v>County Tax</c:v>
                </c:pt>
                <c:pt idx="4">
                  <c:v>Flood/Misc Insurance</c:v>
                </c:pt>
                <c:pt idx="5">
                  <c:v>Miscellanious Home Expenses</c:v>
                </c:pt>
                <c:pt idx="6">
                  <c:v>School Tax</c:v>
                </c:pt>
                <c:pt idx="7">
                  <c:v>Cell Phone</c:v>
                </c:pt>
                <c:pt idx="8">
                  <c:v>Electric Utilities</c:v>
                </c:pt>
                <c:pt idx="9">
                  <c:v>Oil/Gas Utilities</c:v>
                </c:pt>
                <c:pt idx="10">
                  <c:v>Water Utilities</c:v>
                </c:pt>
                <c:pt idx="11">
                  <c:v>Cable - TV/Internet/Phone Utilities</c:v>
                </c:pt>
                <c:pt idx="12">
                  <c:v>Landscaping Expenses</c:v>
                </c:pt>
                <c:pt idx="13">
                  <c:v>Exterminator Expenses</c:v>
                </c:pt>
                <c:pt idx="14">
                  <c:v>House Keeping Expenses</c:v>
                </c:pt>
                <c:pt idx="15">
                  <c:v>House Appliances/Furniture Expenses</c:v>
                </c:pt>
                <c:pt idx="16">
                  <c:v>Groceries </c:v>
                </c:pt>
                <c:pt idx="17">
                  <c:v>Laundry/Dry Cleaning</c:v>
                </c:pt>
                <c:pt idx="18">
                  <c:v>Au Pair/Nanny</c:v>
                </c:pt>
                <c:pt idx="19">
                  <c:v>Toiletries</c:v>
                </c:pt>
                <c:pt idx="20">
                  <c:v>Personal Beauty Servies</c:v>
                </c:pt>
                <c:pt idx="21">
                  <c:v>Dining Out Expenses</c:v>
                </c:pt>
                <c:pt idx="22">
                  <c:v>Fitness Center Costs</c:v>
                </c:pt>
                <c:pt idx="23">
                  <c:v>Entertainment</c:v>
                </c:pt>
                <c:pt idx="24">
                  <c:v>Gas</c:v>
                </c:pt>
                <c:pt idx="25">
                  <c:v>Car Insurance</c:v>
                </c:pt>
                <c:pt idx="26">
                  <c:v>Car Payment</c:v>
                </c:pt>
                <c:pt idx="27">
                  <c:v>Car Care and Expenses</c:v>
                </c:pt>
                <c:pt idx="28">
                  <c:v>Vehicle/Rail/Flight Travel Expenses</c:v>
                </c:pt>
                <c:pt idx="29">
                  <c:v>Miscellanious</c:v>
                </c:pt>
                <c:pt idx="30">
                  <c:v>Health Insurance &amp; Medical Costs</c:v>
                </c:pt>
                <c:pt idx="31">
                  <c:v>Dental/Vision Insurance</c:v>
                </c:pt>
                <c:pt idx="32">
                  <c:v>Life Insurance Premiums</c:v>
                </c:pt>
                <c:pt idx="33">
                  <c:v>401k Contributions</c:v>
                </c:pt>
                <c:pt idx="34">
                  <c:v>529 Savings</c:v>
                </c:pt>
                <c:pt idx="35">
                  <c:v>Vacation Expenses</c:v>
                </c:pt>
                <c:pt idx="36">
                  <c:v>Gifts/Charity Expenses</c:v>
                </c:pt>
                <c:pt idx="37">
                  <c:v>Clothing Expenses</c:v>
                </c:pt>
              </c:strCache>
            </c:strRef>
          </c:cat>
          <c:val>
            <c:numRef>
              <c:f>Details!$D$64:$D$101</c:f>
              <c:numCache>
                <c:formatCode>0%</c:formatCode>
                <c:ptCount val="38"/>
                <c:pt idx="0">
                  <c:v>1.6666666666666666E-2</c:v>
                </c:pt>
                <c:pt idx="1">
                  <c:v>1.6666666666666666E-2</c:v>
                </c:pt>
                <c:pt idx="2">
                  <c:v>1.6666666666666666E-2</c:v>
                </c:pt>
                <c:pt idx="3">
                  <c:v>1.6666666666666666E-2</c:v>
                </c:pt>
                <c:pt idx="4">
                  <c:v>1.6666666666666666E-2</c:v>
                </c:pt>
                <c:pt idx="5">
                  <c:v>1.6666666666666666E-2</c:v>
                </c:pt>
                <c:pt idx="6">
                  <c:v>1.6666666666666666E-2</c:v>
                </c:pt>
                <c:pt idx="7">
                  <c:v>1.6666666666666666E-2</c:v>
                </c:pt>
                <c:pt idx="8">
                  <c:v>1.6666666666666666E-2</c:v>
                </c:pt>
                <c:pt idx="9">
                  <c:v>1.6666666666666666E-2</c:v>
                </c:pt>
                <c:pt idx="10">
                  <c:v>1.6666666666666666E-2</c:v>
                </c:pt>
                <c:pt idx="11">
                  <c:v>1.6666666666666666E-2</c:v>
                </c:pt>
                <c:pt idx="12">
                  <c:v>1.6666666666666666E-2</c:v>
                </c:pt>
                <c:pt idx="13">
                  <c:v>1.6666666666666666E-2</c:v>
                </c:pt>
                <c:pt idx="14">
                  <c:v>1.6666666666666666E-2</c:v>
                </c:pt>
                <c:pt idx="15">
                  <c:v>1.6666666666666666E-2</c:v>
                </c:pt>
                <c:pt idx="16">
                  <c:v>1.6666666666666666E-2</c:v>
                </c:pt>
                <c:pt idx="17">
                  <c:v>1.6666666666666666E-2</c:v>
                </c:pt>
                <c:pt idx="18">
                  <c:v>1.6666666666666666E-2</c:v>
                </c:pt>
                <c:pt idx="19">
                  <c:v>1.6666666666666666E-2</c:v>
                </c:pt>
                <c:pt idx="20">
                  <c:v>1.6666666666666666E-2</c:v>
                </c:pt>
                <c:pt idx="21">
                  <c:v>1.6666666666666666E-2</c:v>
                </c:pt>
                <c:pt idx="22">
                  <c:v>1.6666666666666666E-2</c:v>
                </c:pt>
                <c:pt idx="23">
                  <c:v>1.6666666666666666E-2</c:v>
                </c:pt>
                <c:pt idx="24">
                  <c:v>1.6666666666666666E-2</c:v>
                </c:pt>
                <c:pt idx="25">
                  <c:v>1.6666666666666666E-2</c:v>
                </c:pt>
                <c:pt idx="26">
                  <c:v>1.6666666666666666E-2</c:v>
                </c:pt>
                <c:pt idx="27">
                  <c:v>1.6666666666666666E-2</c:v>
                </c:pt>
                <c:pt idx="28">
                  <c:v>1.6666666666666666E-2</c:v>
                </c:pt>
                <c:pt idx="29">
                  <c:v>1.6666666666666666E-2</c:v>
                </c:pt>
                <c:pt idx="30">
                  <c:v>1.6666666666666666E-2</c:v>
                </c:pt>
                <c:pt idx="31">
                  <c:v>1.6666666666666666E-2</c:v>
                </c:pt>
                <c:pt idx="32">
                  <c:v>1.6666666666666666E-2</c:v>
                </c:pt>
                <c:pt idx="33">
                  <c:v>1.6666666666666666E-2</c:v>
                </c:pt>
                <c:pt idx="34">
                  <c:v>1.6666666666666666E-2</c:v>
                </c:pt>
                <c:pt idx="35">
                  <c:v>1.6666666666666666E-2</c:v>
                </c:pt>
                <c:pt idx="36">
                  <c:v>1.6666666666666666E-2</c:v>
                </c:pt>
                <c:pt idx="37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8-43C0-9F23-7213018071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206770648"/>
        <c:axId val="206768688"/>
      </c:barChart>
      <c:catAx>
        <c:axId val="20677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68688"/>
        <c:crosses val="autoZero"/>
        <c:auto val="1"/>
        <c:lblAlgn val="ctr"/>
        <c:lblOffset val="100"/>
        <c:noMultiLvlLbl val="0"/>
      </c:catAx>
      <c:valAx>
        <c:axId val="206768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70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Details!$C$107:$C$144</c:f>
              <c:strCache>
                <c:ptCount val="38"/>
                <c:pt idx="0">
                  <c:v>Mortgage/Rental Costs</c:v>
                </c:pt>
                <c:pt idx="1">
                  <c:v>Real Estate Taxes</c:v>
                </c:pt>
                <c:pt idx="2">
                  <c:v>Homeowners/Renters Insurance</c:v>
                </c:pt>
                <c:pt idx="3">
                  <c:v>County Tax</c:v>
                </c:pt>
                <c:pt idx="4">
                  <c:v>Flood/Misc Insurance</c:v>
                </c:pt>
                <c:pt idx="5">
                  <c:v>Miscellanious Home Expenses</c:v>
                </c:pt>
                <c:pt idx="6">
                  <c:v>School Tax</c:v>
                </c:pt>
                <c:pt idx="7">
                  <c:v>Cell Phone</c:v>
                </c:pt>
                <c:pt idx="8">
                  <c:v>Electric Utilities</c:v>
                </c:pt>
                <c:pt idx="9">
                  <c:v>Oil/Gas Utilities</c:v>
                </c:pt>
                <c:pt idx="10">
                  <c:v>Water Utilities</c:v>
                </c:pt>
                <c:pt idx="11">
                  <c:v>Cable - TV/Internet/Phone Utilities</c:v>
                </c:pt>
                <c:pt idx="12">
                  <c:v>Landscaping Expenses</c:v>
                </c:pt>
                <c:pt idx="13">
                  <c:v>Exterminator Expenses</c:v>
                </c:pt>
                <c:pt idx="14">
                  <c:v>House Keeping Expenses</c:v>
                </c:pt>
                <c:pt idx="15">
                  <c:v>House Appliances/Furniture Expenses</c:v>
                </c:pt>
                <c:pt idx="16">
                  <c:v>Groceries </c:v>
                </c:pt>
                <c:pt idx="17">
                  <c:v>Laundry/Dry Cleaning</c:v>
                </c:pt>
                <c:pt idx="18">
                  <c:v>Au Pair/Nanny</c:v>
                </c:pt>
                <c:pt idx="19">
                  <c:v>Toiletries</c:v>
                </c:pt>
                <c:pt idx="20">
                  <c:v>Personal Beauty Servies</c:v>
                </c:pt>
                <c:pt idx="21">
                  <c:v>Dining Out Expenses</c:v>
                </c:pt>
                <c:pt idx="22">
                  <c:v>Fitness Center Costs</c:v>
                </c:pt>
                <c:pt idx="23">
                  <c:v>Entertainment</c:v>
                </c:pt>
                <c:pt idx="24">
                  <c:v>Gas</c:v>
                </c:pt>
                <c:pt idx="25">
                  <c:v>Car Insurance</c:v>
                </c:pt>
                <c:pt idx="26">
                  <c:v>Car Payment</c:v>
                </c:pt>
                <c:pt idx="27">
                  <c:v>Car Care and Expenses</c:v>
                </c:pt>
                <c:pt idx="28">
                  <c:v>Vehicle/Rail/Flight Travel Expenses</c:v>
                </c:pt>
                <c:pt idx="29">
                  <c:v>Miscellanious</c:v>
                </c:pt>
                <c:pt idx="30">
                  <c:v>Health Insurance &amp; Medical Costs</c:v>
                </c:pt>
                <c:pt idx="31">
                  <c:v>Dental/Vision Insurance</c:v>
                </c:pt>
                <c:pt idx="32">
                  <c:v>Life Insurance Premiums</c:v>
                </c:pt>
                <c:pt idx="33">
                  <c:v>401k Contributions</c:v>
                </c:pt>
                <c:pt idx="34">
                  <c:v>529 Savings</c:v>
                </c:pt>
                <c:pt idx="35">
                  <c:v>Vacation Expenses</c:v>
                </c:pt>
                <c:pt idx="36">
                  <c:v>Gifts/Charity Expenses</c:v>
                </c:pt>
                <c:pt idx="37">
                  <c:v>Clothing Expenses</c:v>
                </c:pt>
              </c:strCache>
            </c:strRef>
          </c:cat>
          <c:val>
            <c:numRef>
              <c:f>Details!$D$107:$D$144</c:f>
              <c:numCache>
                <c:formatCode>0%</c:formatCode>
                <c:ptCount val="38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2.5000000000000001E-2</c:v>
                </c:pt>
                <c:pt idx="37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3-45C4-9F43-B58C2AD32E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551767928"/>
        <c:axId val="551773504"/>
      </c:barChart>
      <c:catAx>
        <c:axId val="55176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773504"/>
        <c:crosses val="autoZero"/>
        <c:auto val="1"/>
        <c:lblAlgn val="ctr"/>
        <c:lblOffset val="100"/>
        <c:noMultiLvlLbl val="0"/>
      </c:catAx>
      <c:valAx>
        <c:axId val="551773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76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190497</xdr:colOff>
      <xdr:row>61</xdr:row>
      <xdr:rowOff>147638</xdr:rowOff>
    </xdr:from>
    <xdr:to>
      <xdr:col>17</xdr:col>
      <xdr:colOff>28575</xdr:colOff>
      <xdr:row>98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106</xdr:row>
      <xdr:rowOff>38101</xdr:rowOff>
    </xdr:from>
    <xdr:to>
      <xdr:col>17</xdr:col>
      <xdr:colOff>95249</xdr:colOff>
      <xdr:row>138</xdr:row>
      <xdr:rowOff>71438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blIncome6" displayName="tblIncome6" ref="C14:Q15" headerRowCount="0" totalsRowCount="1" headerRowDxfId="118" dataDxfId="116" totalsRowDxfId="117">
  <tableColumns count="15">
    <tableColumn id="1" name="INCOME" totalsRowLabel="Total" dataDxfId="105" totalsRowDxfId="104"/>
    <tableColumn id="2" name="Jan" totalsRowFunction="custom" dataDxfId="103" totalsRowDxfId="102">
      <calculatedColumnFormula>P11/12</calculatedColumnFormula>
      <totalsRowFormula>tblIncome6[Jan]</totalsRowFormula>
    </tableColumn>
    <tableColumn id="3" name="Feb" totalsRowFunction="custom" dataDxfId="101" totalsRowDxfId="100">
      <totalsRowFormula>tblIncome6[Feb]</totalsRowFormula>
    </tableColumn>
    <tableColumn id="4" name="March" totalsRowFunction="custom" dataDxfId="99" totalsRowDxfId="98">
      <totalsRowFormula>tblIncome6[March]</totalsRowFormula>
    </tableColumn>
    <tableColumn id="5" name="April" totalsRowFunction="custom" dataDxfId="97" totalsRowDxfId="96">
      <totalsRowFormula>tblIncome6[April]</totalsRowFormula>
    </tableColumn>
    <tableColumn id="6" name="May" totalsRowFunction="custom" dataDxfId="95" totalsRowDxfId="94">
      <totalsRowFormula>tblIncome6[May]</totalsRowFormula>
    </tableColumn>
    <tableColumn id="7" name="June" totalsRowFunction="custom" dataDxfId="93" totalsRowDxfId="92">
      <totalsRowFormula>tblIncome6[June]</totalsRowFormula>
    </tableColumn>
    <tableColumn id="8" name="July" totalsRowFunction="custom" dataDxfId="91" totalsRowDxfId="90">
      <totalsRowFormula>tblIncome6[July]</totalsRowFormula>
    </tableColumn>
    <tableColumn id="9" name="Aug" totalsRowFunction="custom" dataDxfId="89" totalsRowDxfId="88">
      <totalsRowFormula>tblIncome6[Aug]</totalsRowFormula>
    </tableColumn>
    <tableColumn id="10" name="Sept" totalsRowFunction="custom" dataDxfId="87" totalsRowDxfId="86">
      <totalsRowFormula>tblIncome6[Sept]</totalsRowFormula>
    </tableColumn>
    <tableColumn id="11" name="Oct" totalsRowFunction="custom" dataDxfId="85" totalsRowDxfId="84">
      <totalsRowFormula>tblIncome6[Oct]</totalsRowFormula>
    </tableColumn>
    <tableColumn id="12" name="Nov" totalsRowFunction="custom" dataDxfId="83" totalsRowDxfId="82">
      <totalsRowFormula>tblIncome6[Nov]</totalsRowFormula>
    </tableColumn>
    <tableColumn id="13" name="Dec" totalsRowFunction="custom" dataDxfId="81" totalsRowDxfId="80">
      <totalsRowFormula>tblIncome6[Dec]</totalsRowFormula>
    </tableColumn>
    <tableColumn id="14" name="Year" totalsRowFunction="custom" dataDxfId="79" totalsRowDxfId="78">
      <calculatedColumnFormula>SUM(#REF!)</calculatedColumnFormula>
      <totalsRowFormula>SUM(tblIncome6[[#Totals],[Jan]:[Dec]])</totalsRowFormula>
    </tableColumn>
    <tableColumn id="15" name="Column1" dataDxfId="77" totalsRowDxfId="76"/>
  </tableColumns>
  <tableStyleInfo name="Persona Budget - Revenue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2.xml><?xml version="1.0" encoding="utf-8"?>
<table xmlns="http://schemas.openxmlformats.org/spreadsheetml/2006/main" id="9" name="tblHome10" displayName="tblHome10" ref="C18:Q33" headerRowCount="0" totalsRowShown="0" headerRowDxfId="115" dataDxfId="114">
  <tableColumns count="15">
    <tableColumn id="1" name="Home" dataDxfId="75"/>
    <tableColumn id="2" name="Jan" dataDxfId="74"/>
    <tableColumn id="3" name="Feb" dataDxfId="73" totalsRowDxfId="166">
      <calculatedColumnFormula>tblHome10[[#This Row],[Jan]]</calculatedColumnFormula>
    </tableColumn>
    <tableColumn id="4" name="March" dataDxfId="72" totalsRowDxfId="165">
      <calculatedColumnFormula>tblHome10[[#This Row],[Feb]]</calculatedColumnFormula>
    </tableColumn>
    <tableColumn id="5" name="April" dataDxfId="71" totalsRowDxfId="164">
      <calculatedColumnFormula>tblHome10[[#This Row],[March]]</calculatedColumnFormula>
    </tableColumn>
    <tableColumn id="6" name="May" dataDxfId="70" totalsRowDxfId="163">
      <calculatedColumnFormula>tblHome10[[#This Row],[April]]</calculatedColumnFormula>
    </tableColumn>
    <tableColumn id="7" name="June" dataDxfId="69" totalsRowDxfId="162">
      <calculatedColumnFormula>tblHome10[[#This Row],[May]]</calculatedColumnFormula>
    </tableColumn>
    <tableColumn id="8" name="July" dataDxfId="68" totalsRowDxfId="161">
      <calculatedColumnFormula>tblHome10[[#This Row],[June]]</calculatedColumnFormula>
    </tableColumn>
    <tableColumn id="9" name="Aug" dataDxfId="67" totalsRowDxfId="160">
      <calculatedColumnFormula>tblHome10[[#This Row],[July]]</calculatedColumnFormula>
    </tableColumn>
    <tableColumn id="10" name="Sept" dataDxfId="66" totalsRowDxfId="159">
      <calculatedColumnFormula>tblHome10[[#This Row],[Aug]]</calculatedColumnFormula>
    </tableColumn>
    <tableColumn id="11" name="Oct" dataDxfId="65" totalsRowDxfId="158">
      <calculatedColumnFormula>tblHome10[[#This Row],[Sept]]</calculatedColumnFormula>
    </tableColumn>
    <tableColumn id="12" name="Nov" dataDxfId="64" totalsRowDxfId="157">
      <calculatedColumnFormula>tblHome10[[#This Row],[Oct]]</calculatedColumnFormula>
    </tableColumn>
    <tableColumn id="13" name="Dec" dataDxfId="63" totalsRowDxfId="156">
      <calculatedColumnFormula>tblHome10[[#This Row],[Nov]]</calculatedColumnFormula>
    </tableColumn>
    <tableColumn id="14" name="Year" dataDxfId="62" totalsRowDxfId="155"/>
    <tableColumn id="15" name="Column1" dataDxfId="61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id="14" name="tblDaily15" displayName="tblDaily15" ref="C34:Q41" headerRowCount="0" totalsRowShown="0" headerRowDxfId="113" dataDxfId="112">
  <tableColumns count="15">
    <tableColumn id="1" name="Daily living" dataDxfId="60"/>
    <tableColumn id="2" name="Jan" dataDxfId="59"/>
    <tableColumn id="3" name="Feb" dataDxfId="58" totalsRowDxfId="154"/>
    <tableColumn id="4" name="March" dataDxfId="57" totalsRowDxfId="153"/>
    <tableColumn id="5" name="April" dataDxfId="56" totalsRowDxfId="152"/>
    <tableColumn id="6" name="May" dataDxfId="55" totalsRowDxfId="151"/>
    <tableColumn id="7" name="June" dataDxfId="54" totalsRowDxfId="150"/>
    <tableColumn id="8" name="July" dataDxfId="53" totalsRowDxfId="149"/>
    <tableColumn id="9" name="Aug" dataDxfId="52" totalsRowDxfId="148"/>
    <tableColumn id="10" name="Sept" dataDxfId="51" totalsRowDxfId="147"/>
    <tableColumn id="11" name="Oct" dataDxfId="50" totalsRowDxfId="146"/>
    <tableColumn id="12" name="Nov" dataDxfId="49" totalsRowDxfId="145"/>
    <tableColumn id="13" name="Dec" dataDxfId="48" totalsRowDxfId="144"/>
    <tableColumn id="14" name="Year" dataDxfId="47" totalsRowDxfId="143"/>
    <tableColumn id="15" name="Column1" dataDxfId="4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id="15" name="tblTransportation16" displayName="tblTransportation16" ref="C42:Q46" headerRowCount="0" totalsRowShown="0" headerRowDxfId="111" dataDxfId="110">
  <tableColumns count="15">
    <tableColumn id="1" name="Transportation" dataDxfId="45"/>
    <tableColumn id="2" name="Jan" dataDxfId="44"/>
    <tableColumn id="3" name="Feb" dataDxfId="43" totalsRowDxfId="142"/>
    <tableColumn id="4" name="March" dataDxfId="42" totalsRowDxfId="141"/>
    <tableColumn id="5" name="April" dataDxfId="41" totalsRowDxfId="140"/>
    <tableColumn id="6" name="May" dataDxfId="40" totalsRowDxfId="139"/>
    <tableColumn id="7" name="June" dataDxfId="39" totalsRowDxfId="138"/>
    <tableColumn id="8" name="July" dataDxfId="38" totalsRowDxfId="137"/>
    <tableColumn id="9" name="Aug" dataDxfId="37" totalsRowDxfId="136"/>
    <tableColumn id="10" name="Sept" dataDxfId="36" totalsRowDxfId="135"/>
    <tableColumn id="11" name="Oct" dataDxfId="35" totalsRowDxfId="134"/>
    <tableColumn id="12" name="Nov" dataDxfId="34" totalsRowDxfId="133"/>
    <tableColumn id="13" name="Dec" dataDxfId="33" totalsRowDxfId="132"/>
    <tableColumn id="14" name="Year" dataDxfId="32" totalsRowDxfId="131">
      <calculatedColumnFormula>SUM(D42:O42)</calculatedColumnFormula>
    </tableColumn>
    <tableColumn id="15" name="Column1" dataDxfId="31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id="16" name="tblHealth17" displayName="tblHealth17" ref="C47:Q57" headerRowCount="0" totalsRowShown="0" headerRowDxfId="109" dataDxfId="108">
  <tableColumns count="15">
    <tableColumn id="1" name="Health" dataDxfId="30"/>
    <tableColumn id="2" name="Jan" dataDxfId="29"/>
    <tableColumn id="3" name="Feb" dataDxfId="28" totalsRowDxfId="130"/>
    <tableColumn id="4" name="March" dataDxfId="27" totalsRowDxfId="129"/>
    <tableColumn id="5" name="April" dataDxfId="26" totalsRowDxfId="128"/>
    <tableColumn id="6" name="May" dataDxfId="25" totalsRowDxfId="127"/>
    <tableColumn id="7" name="June" dataDxfId="24" totalsRowDxfId="126"/>
    <tableColumn id="8" name="July" dataDxfId="23" totalsRowDxfId="125"/>
    <tableColumn id="9" name="Aug" dataDxfId="22" totalsRowDxfId="124"/>
    <tableColumn id="10" name="Sept" dataDxfId="21" totalsRowDxfId="123"/>
    <tableColumn id="11" name="Oct" dataDxfId="20" totalsRowDxfId="122"/>
    <tableColumn id="12" name="Nov" dataDxfId="19" totalsRowDxfId="121"/>
    <tableColumn id="13" name="Dec" dataDxfId="18" totalsRowDxfId="120"/>
    <tableColumn id="14" name="Year" dataDxfId="17" totalsRowDxfId="119">
      <calculatedColumnFormula>SUM(D47:O47)</calculatedColumnFormula>
    </tableColumn>
    <tableColumn id="15" name="Column1" dataDxfId="1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6.xml><?xml version="1.0" encoding="utf-8"?>
<table xmlns="http://schemas.openxmlformats.org/spreadsheetml/2006/main" id="17" name="tblTotals18" displayName="tblTotals18" ref="C59:Q61" totalsRowShown="0" headerRowDxfId="107" dataDxfId="106" headerRowCellStyle="Heading 3">
  <tableColumns count="15">
    <tableColumn id="1" name="TOTALS" dataDxfId="15"/>
    <tableColumn id="2" name="JAN" dataDxfId="14">
      <calculatedColumnFormula>#REF!-D59</calculatedColumnFormula>
    </tableColumn>
    <tableColumn id="3" name="FEB" dataDxfId="13">
      <calculatedColumnFormula>#REF!-E59</calculatedColumnFormula>
    </tableColumn>
    <tableColumn id="4" name="MAR" dataDxfId="12">
      <calculatedColumnFormula>#REF!-F59</calculatedColumnFormula>
    </tableColumn>
    <tableColumn id="5" name="APR" dataDxfId="11">
      <calculatedColumnFormula>#REF!-G59</calculatedColumnFormula>
    </tableColumn>
    <tableColumn id="6" name="MAY" dataDxfId="10">
      <calculatedColumnFormula>#REF!-H59</calculatedColumnFormula>
    </tableColumn>
    <tableColumn id="7" name="JUN" dataDxfId="9">
      <calculatedColumnFormula>#REF!-I59</calculatedColumnFormula>
    </tableColumn>
    <tableColumn id="8" name="JUL" dataDxfId="8">
      <calculatedColumnFormula>#REF!-J59</calculatedColumnFormula>
    </tableColumn>
    <tableColumn id="9" name="AUG" dataDxfId="7">
      <calculatedColumnFormula>#REF!-K59</calculatedColumnFormula>
    </tableColumn>
    <tableColumn id="10" name="SEP" dataDxfId="6">
      <calculatedColumnFormula>#REF!-L59</calculatedColumnFormula>
    </tableColumn>
    <tableColumn id="11" name="OCT" dataDxfId="5">
      <calculatedColumnFormula>#REF!-M59</calculatedColumnFormula>
    </tableColumn>
    <tableColumn id="12" name="NOV" dataDxfId="4">
      <calculatedColumnFormula>#REF!-N59</calculatedColumnFormula>
    </tableColumn>
    <tableColumn id="13" name="DEC" dataDxfId="3">
      <calculatedColumnFormula>#REF!-O59</calculatedColumnFormula>
    </tableColumn>
    <tableColumn id="14" name="YEAR" dataDxfId="2">
      <calculatedColumnFormula>#REF!-P59</calculatedColumnFormula>
    </tableColumn>
    <tableColumn id="15" name=" " dataDxfId="1"/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55"/>
  <sheetViews>
    <sheetView tabSelected="1" workbookViewId="0"/>
  </sheetViews>
  <sheetFormatPr defaultRowHeight="11.25"/>
  <cols>
    <col min="1" max="1" width="0.5703125" style="2" customWidth="1"/>
    <col min="2" max="2" width="3" style="2" customWidth="1"/>
    <col min="3" max="3" width="30.85546875" style="2" bestFit="1" customWidth="1"/>
    <col min="4" max="15" width="11.28515625" style="2" bestFit="1" customWidth="1"/>
    <col min="16" max="16" width="18.42578125" style="2" customWidth="1"/>
    <col min="17" max="17" width="1.5703125" style="2" hidden="1" customWidth="1"/>
    <col min="18" max="18" width="2.5703125" style="2" customWidth="1"/>
    <col min="19" max="16384" width="9.140625" style="2"/>
  </cols>
  <sheetData>
    <row r="1" spans="3:17" ht="2.25" customHeight="1"/>
    <row r="2" spans="3:17" ht="12.75">
      <c r="Q2" s="9"/>
    </row>
    <row r="3" spans="3:17" ht="13.5" customHeight="1">
      <c r="C3" s="26" t="s">
        <v>67</v>
      </c>
      <c r="D3" s="18"/>
      <c r="E3" s="18"/>
      <c r="F3" s="18"/>
      <c r="G3" s="18"/>
      <c r="H3" s="18"/>
      <c r="I3" s="18"/>
      <c r="J3" s="18"/>
      <c r="K3" s="18"/>
      <c r="L3" s="1"/>
      <c r="M3" s="27" t="s">
        <v>69</v>
      </c>
      <c r="N3" s="27"/>
      <c r="O3" s="27"/>
      <c r="P3" s="23">
        <v>100000</v>
      </c>
      <c r="Q3" s="9"/>
    </row>
    <row r="4" spans="3:17" ht="13.5" customHeight="1">
      <c r="C4" s="18"/>
      <c r="D4" s="18"/>
      <c r="E4" s="18"/>
      <c r="F4" s="18"/>
      <c r="G4" s="18"/>
      <c r="H4" s="18"/>
      <c r="I4" s="18"/>
      <c r="J4" s="18"/>
      <c r="K4" s="18"/>
      <c r="L4" s="1"/>
      <c r="M4" s="27" t="s">
        <v>70</v>
      </c>
      <c r="N4" s="27"/>
      <c r="O4" s="27"/>
      <c r="P4" s="23">
        <v>0</v>
      </c>
      <c r="Q4" s="9"/>
    </row>
    <row r="5" spans="3:17" ht="13.5" customHeight="1">
      <c r="C5" s="18"/>
      <c r="D5" s="18"/>
      <c r="E5" s="18"/>
      <c r="F5" s="18"/>
      <c r="G5" s="18"/>
      <c r="H5" s="18"/>
      <c r="I5" s="18"/>
      <c r="J5" s="18"/>
      <c r="K5" s="18"/>
      <c r="L5" s="1"/>
      <c r="M5" s="28" t="s">
        <v>71</v>
      </c>
      <c r="N5" s="28"/>
      <c r="O5" s="28"/>
      <c r="P5" s="23">
        <v>0</v>
      </c>
      <c r="Q5" s="9"/>
    </row>
    <row r="6" spans="3:17" ht="13.5" customHeight="1">
      <c r="C6" s="39" t="s">
        <v>79</v>
      </c>
      <c r="D6" s="40"/>
      <c r="E6" s="40"/>
      <c r="F6" s="40"/>
      <c r="G6" s="40"/>
      <c r="H6" s="40"/>
      <c r="I6" s="40"/>
      <c r="J6" s="40"/>
      <c r="K6" s="40"/>
      <c r="L6" s="1"/>
      <c r="M6" s="28" t="s">
        <v>72</v>
      </c>
      <c r="N6" s="28"/>
      <c r="O6" s="28"/>
      <c r="P6" s="23">
        <v>0</v>
      </c>
      <c r="Q6" s="9"/>
    </row>
    <row r="7" spans="3:17" ht="13.5" customHeight="1">
      <c r="C7" s="40"/>
      <c r="D7" s="40"/>
      <c r="E7" s="40"/>
      <c r="F7" s="40"/>
      <c r="G7" s="40"/>
      <c r="H7" s="40"/>
      <c r="I7" s="40"/>
      <c r="J7" s="40"/>
      <c r="K7" s="40"/>
      <c r="L7" s="1"/>
      <c r="M7" s="28" t="s">
        <v>73</v>
      </c>
      <c r="N7" s="28"/>
      <c r="O7" s="28"/>
      <c r="P7" s="23">
        <v>0</v>
      </c>
      <c r="Q7" s="9"/>
    </row>
    <row r="8" spans="3:17" ht="13.5" customHeight="1">
      <c r="C8" s="40"/>
      <c r="D8" s="40"/>
      <c r="E8" s="40"/>
      <c r="F8" s="40"/>
      <c r="G8" s="40"/>
      <c r="H8" s="40"/>
      <c r="I8" s="40"/>
      <c r="J8" s="40"/>
      <c r="K8" s="40"/>
      <c r="L8" s="1"/>
      <c r="M8" s="28" t="s">
        <v>43</v>
      </c>
      <c r="N8" s="28"/>
      <c r="O8" s="28"/>
      <c r="P8" s="23">
        <v>0</v>
      </c>
      <c r="Q8" s="9"/>
    </row>
    <row r="9" spans="3:17" ht="13.5" customHeight="1">
      <c r="C9" s="38"/>
      <c r="D9" s="38"/>
      <c r="E9" s="38"/>
      <c r="F9" s="38"/>
      <c r="G9" s="38"/>
      <c r="H9" s="38"/>
      <c r="I9" s="38"/>
      <c r="J9" s="38"/>
      <c r="K9" s="38"/>
      <c r="L9" s="1"/>
      <c r="M9" s="28" t="s">
        <v>34</v>
      </c>
      <c r="N9" s="28"/>
      <c r="O9" s="28"/>
      <c r="P9" s="29">
        <v>0.28000000000000003</v>
      </c>
      <c r="Q9" s="9"/>
    </row>
    <row r="10" spans="3:17" ht="13.5" customHeight="1">
      <c r="C10" s="38"/>
      <c r="D10" s="38"/>
      <c r="E10" s="38"/>
      <c r="F10" s="38"/>
      <c r="G10" s="38"/>
      <c r="H10" s="38"/>
      <c r="I10" s="38"/>
      <c r="J10" s="38"/>
      <c r="K10" s="38"/>
      <c r="L10" s="1"/>
      <c r="M10" s="28" t="s">
        <v>42</v>
      </c>
      <c r="N10" s="28"/>
      <c r="O10" s="28"/>
      <c r="P10" s="30">
        <v>0</v>
      </c>
      <c r="Q10" s="9"/>
    </row>
    <row r="11" spans="3:17" ht="13.5" customHeight="1">
      <c r="C11" s="15"/>
      <c r="D11" s="15"/>
      <c r="E11" s="15"/>
      <c r="F11" s="15"/>
      <c r="G11" s="15"/>
      <c r="H11" s="15"/>
      <c r="I11" s="15"/>
      <c r="J11" s="15"/>
      <c r="K11" s="15"/>
      <c r="L11" s="1"/>
      <c r="M11" s="28" t="s">
        <v>68</v>
      </c>
      <c r="N11" s="28"/>
      <c r="O11" s="28"/>
      <c r="P11" s="23">
        <f>((P5+P3+P4++P6+P7+P8)*(1-P9))+P10</f>
        <v>72000</v>
      </c>
      <c r="Q11" s="9"/>
    </row>
    <row r="12" spans="3:17" ht="12.7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9"/>
    </row>
    <row r="13" spans="3:17" ht="15">
      <c r="C13" s="31" t="s">
        <v>19</v>
      </c>
      <c r="D13" s="31" t="s">
        <v>6</v>
      </c>
      <c r="E13" s="31" t="s">
        <v>7</v>
      </c>
      <c r="F13" s="31" t="s">
        <v>9</v>
      </c>
      <c r="G13" s="31" t="s">
        <v>10</v>
      </c>
      <c r="H13" s="31" t="s">
        <v>8</v>
      </c>
      <c r="I13" s="31" t="s">
        <v>11</v>
      </c>
      <c r="J13" s="31" t="s">
        <v>12</v>
      </c>
      <c r="K13" s="31" t="s">
        <v>13</v>
      </c>
      <c r="L13" s="31" t="s">
        <v>14</v>
      </c>
      <c r="M13" s="31" t="s">
        <v>15</v>
      </c>
      <c r="N13" s="31" t="s">
        <v>16</v>
      </c>
      <c r="O13" s="31" t="s">
        <v>17</v>
      </c>
      <c r="P13" s="31" t="s">
        <v>18</v>
      </c>
      <c r="Q13" s="9"/>
    </row>
    <row r="14" spans="3:17" ht="12.75">
      <c r="C14" s="2" t="s">
        <v>68</v>
      </c>
      <c r="D14" s="12">
        <f>P11/12</f>
        <v>6000</v>
      </c>
      <c r="E14" s="12">
        <f>tblIncome6[[#This Row],[Jan]]</f>
        <v>6000</v>
      </c>
      <c r="F14" s="12">
        <f>tblIncome6[[#This Row],[Feb]]</f>
        <v>6000</v>
      </c>
      <c r="G14" s="12">
        <f>tblIncome6[[#This Row],[March]]</f>
        <v>6000</v>
      </c>
      <c r="H14" s="12">
        <f>tblIncome6[[#This Row],[April]]</f>
        <v>6000</v>
      </c>
      <c r="I14" s="12">
        <f>tblIncome6[[#This Row],[May]]</f>
        <v>6000</v>
      </c>
      <c r="J14" s="12">
        <f>tblIncome6[[#This Row],[June]]</f>
        <v>6000</v>
      </c>
      <c r="K14" s="12">
        <f>tblIncome6[[#This Row],[July]]</f>
        <v>6000</v>
      </c>
      <c r="L14" s="12">
        <f>tblIncome6[[#This Row],[Aug]]</f>
        <v>6000</v>
      </c>
      <c r="M14" s="12">
        <f>tblIncome6[[#This Row],[Sept]]</f>
        <v>6000</v>
      </c>
      <c r="N14" s="12">
        <f>tblIncome6[[#This Row],[Oct]]</f>
        <v>6000</v>
      </c>
      <c r="O14" s="12">
        <f>tblIncome6[[#This Row],[Nov]]</f>
        <v>6000</v>
      </c>
      <c r="P14" s="13">
        <f>SUM(D14:O14)</f>
        <v>72000</v>
      </c>
      <c r="Q14" s="9"/>
    </row>
    <row r="15" spans="3:17" ht="12.75">
      <c r="C15" s="32" t="s">
        <v>3</v>
      </c>
      <c r="D15" s="13">
        <f>tblIncome6[Jan]</f>
        <v>6000</v>
      </c>
      <c r="E15" s="13">
        <f>tblIncome6[Feb]</f>
        <v>6000</v>
      </c>
      <c r="F15" s="13">
        <f>tblIncome6[March]</f>
        <v>6000</v>
      </c>
      <c r="G15" s="13">
        <f>tblIncome6[April]</f>
        <v>6000</v>
      </c>
      <c r="H15" s="13">
        <f>tblIncome6[May]</f>
        <v>6000</v>
      </c>
      <c r="I15" s="13">
        <f>tblIncome6[June]</f>
        <v>6000</v>
      </c>
      <c r="J15" s="13">
        <f>tblIncome6[July]</f>
        <v>6000</v>
      </c>
      <c r="K15" s="13">
        <f>tblIncome6[Aug]</f>
        <v>6000</v>
      </c>
      <c r="L15" s="13">
        <f>tblIncome6[Sept]</f>
        <v>6000</v>
      </c>
      <c r="M15" s="13">
        <f>tblIncome6[Oct]</f>
        <v>6000</v>
      </c>
      <c r="N15" s="13">
        <f>tblIncome6[Nov]</f>
        <v>6000</v>
      </c>
      <c r="O15" s="13">
        <f>tblIncome6[Dec]</f>
        <v>6000</v>
      </c>
      <c r="P15" s="13">
        <f>SUM(tblIncome6[[#Totals],[Jan]:[Dec]])</f>
        <v>72000</v>
      </c>
      <c r="Q15" s="9"/>
    </row>
    <row r="16" spans="3:17" ht="12.7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9"/>
    </row>
    <row r="17" spans="3:17" ht="15">
      <c r="C17" s="31" t="s">
        <v>4</v>
      </c>
      <c r="D17" s="31" t="s">
        <v>6</v>
      </c>
      <c r="E17" s="31" t="s">
        <v>7</v>
      </c>
      <c r="F17" s="31" t="s">
        <v>9</v>
      </c>
      <c r="G17" s="31" t="s">
        <v>10</v>
      </c>
      <c r="H17" s="31" t="s">
        <v>8</v>
      </c>
      <c r="I17" s="31" t="s">
        <v>11</v>
      </c>
      <c r="J17" s="31" t="s">
        <v>12</v>
      </c>
      <c r="K17" s="31" t="s">
        <v>13</v>
      </c>
      <c r="L17" s="31" t="s">
        <v>14</v>
      </c>
      <c r="M17" s="31" t="s">
        <v>15</v>
      </c>
      <c r="N17" s="31" t="s">
        <v>16</v>
      </c>
      <c r="O17" s="31" t="s">
        <v>17</v>
      </c>
      <c r="P17" s="31" t="s">
        <v>18</v>
      </c>
      <c r="Q17" s="9"/>
    </row>
    <row r="18" spans="3:17" ht="12.75">
      <c r="C18" s="2" t="s">
        <v>76</v>
      </c>
      <c r="D18" s="12">
        <v>100</v>
      </c>
      <c r="E18" s="12">
        <f>tblHome10[[#This Row],[Jan]]</f>
        <v>100</v>
      </c>
      <c r="F18" s="12">
        <f>tblHome10[[#This Row],[Feb]]</f>
        <v>100</v>
      </c>
      <c r="G18" s="12">
        <f>tblHome10[[#This Row],[March]]</f>
        <v>100</v>
      </c>
      <c r="H18" s="12">
        <f>tblHome10[[#This Row],[April]]</f>
        <v>100</v>
      </c>
      <c r="I18" s="12">
        <f>tblHome10[[#This Row],[May]]</f>
        <v>100</v>
      </c>
      <c r="J18" s="12">
        <f>tblHome10[[#This Row],[June]]</f>
        <v>100</v>
      </c>
      <c r="K18" s="12">
        <f>tblHome10[[#This Row],[July]]</f>
        <v>100</v>
      </c>
      <c r="L18" s="12">
        <f>tblHome10[[#This Row],[Aug]]</f>
        <v>100</v>
      </c>
      <c r="M18" s="12">
        <f>tblHome10[[#This Row],[Sept]]</f>
        <v>100</v>
      </c>
      <c r="N18" s="12">
        <f>tblHome10[[#This Row],[Oct]]</f>
        <v>100</v>
      </c>
      <c r="O18" s="12">
        <f>tblHome10[[#This Row],[Nov]]</f>
        <v>100</v>
      </c>
      <c r="P18" s="13">
        <f>SUM(D18:O18)</f>
        <v>1200</v>
      </c>
      <c r="Q18" s="9"/>
    </row>
    <row r="19" spans="3:17" ht="12.75">
      <c r="C19" s="2" t="s">
        <v>44</v>
      </c>
      <c r="D19" s="12">
        <v>100</v>
      </c>
      <c r="E19" s="12">
        <f>tblHome10[[#This Row],[Jan]]</f>
        <v>100</v>
      </c>
      <c r="F19" s="12">
        <f>tblHome10[[#This Row],[Feb]]</f>
        <v>100</v>
      </c>
      <c r="G19" s="12">
        <f>tblHome10[[#This Row],[March]]</f>
        <v>100</v>
      </c>
      <c r="H19" s="12">
        <f>tblHome10[[#This Row],[April]]</f>
        <v>100</v>
      </c>
      <c r="I19" s="12">
        <f>tblHome10[[#This Row],[May]]</f>
        <v>100</v>
      </c>
      <c r="J19" s="12">
        <f>tblHome10[[#This Row],[June]]</f>
        <v>100</v>
      </c>
      <c r="K19" s="12">
        <f>tblHome10[[#This Row],[July]]</f>
        <v>100</v>
      </c>
      <c r="L19" s="12">
        <f>tblHome10[[#This Row],[Aug]]</f>
        <v>100</v>
      </c>
      <c r="M19" s="12">
        <f>tblHome10[[#This Row],[Sept]]</f>
        <v>100</v>
      </c>
      <c r="N19" s="12">
        <f>tblHome10[[#This Row],[Oct]]</f>
        <v>100</v>
      </c>
      <c r="O19" s="12">
        <f>tblHome10[[#This Row],[Nov]]</f>
        <v>100</v>
      </c>
      <c r="P19" s="13">
        <f t="shared" ref="P19:P24" si="0">SUM(D19:O19)</f>
        <v>1200</v>
      </c>
      <c r="Q19" s="9"/>
    </row>
    <row r="20" spans="3:17" ht="12.75">
      <c r="C20" s="2" t="s">
        <v>77</v>
      </c>
      <c r="D20" s="12">
        <v>100</v>
      </c>
      <c r="E20" s="12">
        <f>tblHome10[[#This Row],[Jan]]</f>
        <v>100</v>
      </c>
      <c r="F20" s="12">
        <f>tblHome10[[#This Row],[Feb]]</f>
        <v>100</v>
      </c>
      <c r="G20" s="12">
        <f>tblHome10[[#This Row],[March]]</f>
        <v>100</v>
      </c>
      <c r="H20" s="12">
        <f>tblHome10[[#This Row],[April]]</f>
        <v>100</v>
      </c>
      <c r="I20" s="12">
        <f>tblHome10[[#This Row],[May]]</f>
        <v>100</v>
      </c>
      <c r="J20" s="12">
        <f>tblHome10[[#This Row],[June]]</f>
        <v>100</v>
      </c>
      <c r="K20" s="12">
        <f>tblHome10[[#This Row],[July]]</f>
        <v>100</v>
      </c>
      <c r="L20" s="12">
        <f>tblHome10[[#This Row],[Aug]]</f>
        <v>100</v>
      </c>
      <c r="M20" s="12">
        <f>tblHome10[[#This Row],[Sept]]</f>
        <v>100</v>
      </c>
      <c r="N20" s="12">
        <f>tblHome10[[#This Row],[Oct]]</f>
        <v>100</v>
      </c>
      <c r="O20" s="12">
        <f>tblHome10[[#This Row],[Nov]]</f>
        <v>100</v>
      </c>
      <c r="P20" s="13">
        <f t="shared" si="0"/>
        <v>1200</v>
      </c>
      <c r="Q20" s="9"/>
    </row>
    <row r="21" spans="3:17" ht="12.75">
      <c r="C21" s="2" t="s">
        <v>45</v>
      </c>
      <c r="D21" s="12">
        <v>100</v>
      </c>
      <c r="E21" s="12">
        <f>tblHome10[[#This Row],[Jan]]</f>
        <v>100</v>
      </c>
      <c r="F21" s="12">
        <f>tblHome10[[#This Row],[Feb]]</f>
        <v>100</v>
      </c>
      <c r="G21" s="12">
        <f>tblHome10[[#This Row],[March]]</f>
        <v>100</v>
      </c>
      <c r="H21" s="12">
        <f>tblHome10[[#This Row],[April]]</f>
        <v>100</v>
      </c>
      <c r="I21" s="12">
        <f>tblHome10[[#This Row],[May]]</f>
        <v>100</v>
      </c>
      <c r="J21" s="12">
        <f>tblHome10[[#This Row],[June]]</f>
        <v>100</v>
      </c>
      <c r="K21" s="12">
        <f>tblHome10[[#This Row],[July]]</f>
        <v>100</v>
      </c>
      <c r="L21" s="12">
        <f>tblHome10[[#This Row],[Aug]]</f>
        <v>100</v>
      </c>
      <c r="M21" s="12">
        <f>tblHome10[[#This Row],[Sept]]</f>
        <v>100</v>
      </c>
      <c r="N21" s="12">
        <f>tblHome10[[#This Row],[Oct]]</f>
        <v>100</v>
      </c>
      <c r="O21" s="12">
        <f>tblHome10[[#This Row],[Nov]]</f>
        <v>100</v>
      </c>
      <c r="P21" s="13">
        <f t="shared" si="0"/>
        <v>1200</v>
      </c>
      <c r="Q21" s="9"/>
    </row>
    <row r="22" spans="3:17" ht="12.75">
      <c r="C22" s="2" t="s">
        <v>78</v>
      </c>
      <c r="D22" s="12">
        <v>100</v>
      </c>
      <c r="E22" s="12">
        <f>tblHome10[[#This Row],[Jan]]</f>
        <v>100</v>
      </c>
      <c r="F22" s="12">
        <f>tblHome10[[#This Row],[Feb]]</f>
        <v>100</v>
      </c>
      <c r="G22" s="12">
        <f>tblHome10[[#This Row],[March]]</f>
        <v>100</v>
      </c>
      <c r="H22" s="12">
        <f>tblHome10[[#This Row],[April]]</f>
        <v>100</v>
      </c>
      <c r="I22" s="12">
        <f>tblHome10[[#This Row],[May]]</f>
        <v>100</v>
      </c>
      <c r="J22" s="12">
        <f>tblHome10[[#This Row],[June]]</f>
        <v>100</v>
      </c>
      <c r="K22" s="12">
        <f>tblHome10[[#This Row],[July]]</f>
        <v>100</v>
      </c>
      <c r="L22" s="12">
        <f>tblHome10[[#This Row],[Aug]]</f>
        <v>100</v>
      </c>
      <c r="M22" s="12">
        <f>tblHome10[[#This Row],[Sept]]</f>
        <v>100</v>
      </c>
      <c r="N22" s="12">
        <f>tblHome10[[#This Row],[Oct]]</f>
        <v>100</v>
      </c>
      <c r="O22" s="12">
        <f>tblHome10[[#This Row],[Nov]]</f>
        <v>100</v>
      </c>
      <c r="P22" s="13">
        <f t="shared" si="0"/>
        <v>1200</v>
      </c>
      <c r="Q22" s="9"/>
    </row>
    <row r="23" spans="3:17" ht="12.75">
      <c r="C23" s="2" t="s">
        <v>74</v>
      </c>
      <c r="D23" s="12">
        <v>100</v>
      </c>
      <c r="E23" s="12">
        <f>tblHome10[[#This Row],[Jan]]</f>
        <v>100</v>
      </c>
      <c r="F23" s="12">
        <f>tblHome10[[#This Row],[Feb]]</f>
        <v>100</v>
      </c>
      <c r="G23" s="12">
        <f>tblHome10[[#This Row],[March]]</f>
        <v>100</v>
      </c>
      <c r="H23" s="12">
        <f>tblHome10[[#This Row],[April]]</f>
        <v>100</v>
      </c>
      <c r="I23" s="12">
        <f>tblHome10[[#This Row],[May]]</f>
        <v>100</v>
      </c>
      <c r="J23" s="12">
        <f>tblHome10[[#This Row],[June]]</f>
        <v>100</v>
      </c>
      <c r="K23" s="12">
        <f>tblHome10[[#This Row],[July]]</f>
        <v>100</v>
      </c>
      <c r="L23" s="12">
        <f>tblHome10[[#This Row],[Aug]]</f>
        <v>100</v>
      </c>
      <c r="M23" s="12">
        <f>tblHome10[[#This Row],[Sept]]</f>
        <v>100</v>
      </c>
      <c r="N23" s="12">
        <f>tblHome10[[#This Row],[Oct]]</f>
        <v>100</v>
      </c>
      <c r="O23" s="12">
        <f>tblHome10[[#This Row],[Nov]]</f>
        <v>100</v>
      </c>
      <c r="P23" s="13">
        <f t="shared" si="0"/>
        <v>1200</v>
      </c>
      <c r="Q23" s="9"/>
    </row>
    <row r="24" spans="3:17" ht="12.75">
      <c r="C24" s="2" t="s">
        <v>46</v>
      </c>
      <c r="D24" s="12">
        <v>100</v>
      </c>
      <c r="E24" s="12">
        <f>tblHome10[[#This Row],[Jan]]</f>
        <v>100</v>
      </c>
      <c r="F24" s="12">
        <f>tblHome10[[#This Row],[Feb]]</f>
        <v>100</v>
      </c>
      <c r="G24" s="12">
        <f>tblHome10[[#This Row],[March]]</f>
        <v>100</v>
      </c>
      <c r="H24" s="12">
        <f>tblHome10[[#This Row],[April]]</f>
        <v>100</v>
      </c>
      <c r="I24" s="12">
        <f>tblHome10[[#This Row],[May]]</f>
        <v>100</v>
      </c>
      <c r="J24" s="12">
        <f>tblHome10[[#This Row],[June]]</f>
        <v>100</v>
      </c>
      <c r="K24" s="12">
        <f>tblHome10[[#This Row],[July]]</f>
        <v>100</v>
      </c>
      <c r="L24" s="12">
        <f>tblHome10[[#This Row],[Aug]]</f>
        <v>100</v>
      </c>
      <c r="M24" s="12">
        <f>tblHome10[[#This Row],[Sept]]</f>
        <v>100</v>
      </c>
      <c r="N24" s="12">
        <f>tblHome10[[#This Row],[Oct]]</f>
        <v>100</v>
      </c>
      <c r="O24" s="12">
        <f>tblHome10[[#This Row],[Nov]]</f>
        <v>100</v>
      </c>
      <c r="P24" s="13">
        <f t="shared" si="0"/>
        <v>1200</v>
      </c>
      <c r="Q24" s="9"/>
    </row>
    <row r="25" spans="3:17" ht="12.75">
      <c r="C25" s="2" t="s">
        <v>22</v>
      </c>
      <c r="D25" s="12">
        <v>100</v>
      </c>
      <c r="E25" s="12">
        <f>tblHome10[[#This Row],[Jan]]</f>
        <v>100</v>
      </c>
      <c r="F25" s="12">
        <f>tblHome10[[#This Row],[Feb]]</f>
        <v>100</v>
      </c>
      <c r="G25" s="12">
        <f>tblHome10[[#This Row],[March]]</f>
        <v>100</v>
      </c>
      <c r="H25" s="12">
        <f>tblHome10[[#This Row],[April]]</f>
        <v>100</v>
      </c>
      <c r="I25" s="12">
        <f>tblHome10[[#This Row],[May]]</f>
        <v>100</v>
      </c>
      <c r="J25" s="12">
        <f>tblHome10[[#This Row],[June]]</f>
        <v>100</v>
      </c>
      <c r="K25" s="12">
        <f>tblHome10[[#This Row],[July]]</f>
        <v>100</v>
      </c>
      <c r="L25" s="12">
        <f>tblHome10[[#This Row],[Aug]]</f>
        <v>100</v>
      </c>
      <c r="M25" s="12">
        <f>tblHome10[[#This Row],[Sept]]</f>
        <v>100</v>
      </c>
      <c r="N25" s="12">
        <f>tblHome10[[#This Row],[Oct]]</f>
        <v>100</v>
      </c>
      <c r="O25" s="12">
        <f>tblHome10[[#This Row],[Nov]]</f>
        <v>100</v>
      </c>
      <c r="P25" s="13">
        <f>SUM(D25:O25)</f>
        <v>1200</v>
      </c>
      <c r="Q25" s="9"/>
    </row>
    <row r="26" spans="3:17" ht="12.75">
      <c r="C26" s="2" t="s">
        <v>47</v>
      </c>
      <c r="D26" s="12">
        <v>100</v>
      </c>
      <c r="E26" s="12">
        <f>tblHome10[[#This Row],[Jan]]</f>
        <v>100</v>
      </c>
      <c r="F26" s="12">
        <f>tblHome10[[#This Row],[Feb]]</f>
        <v>100</v>
      </c>
      <c r="G26" s="12">
        <f>tblHome10[[#This Row],[March]]</f>
        <v>100</v>
      </c>
      <c r="H26" s="12">
        <f>tblHome10[[#This Row],[April]]</f>
        <v>100</v>
      </c>
      <c r="I26" s="12">
        <f>tblHome10[[#This Row],[May]]</f>
        <v>100</v>
      </c>
      <c r="J26" s="12">
        <f>tblHome10[[#This Row],[June]]</f>
        <v>100</v>
      </c>
      <c r="K26" s="12">
        <f>tblHome10[[#This Row],[July]]</f>
        <v>100</v>
      </c>
      <c r="L26" s="12">
        <f>tblHome10[[#This Row],[Aug]]</f>
        <v>100</v>
      </c>
      <c r="M26" s="12">
        <f>tblHome10[[#This Row],[Sept]]</f>
        <v>100</v>
      </c>
      <c r="N26" s="12">
        <f>tblHome10[[#This Row],[Oct]]</f>
        <v>100</v>
      </c>
      <c r="O26" s="12">
        <f>tblHome10[[#This Row],[Nov]]</f>
        <v>100</v>
      </c>
      <c r="P26" s="13">
        <f t="shared" ref="P26:P33" si="1">SUM(D26:O26)</f>
        <v>1200</v>
      </c>
      <c r="Q26" s="9"/>
    </row>
    <row r="27" spans="3:17" ht="12.75">
      <c r="C27" s="2" t="s">
        <v>48</v>
      </c>
      <c r="D27" s="12">
        <v>100</v>
      </c>
      <c r="E27" s="12">
        <f>tblHome10[[#This Row],[Jan]]</f>
        <v>100</v>
      </c>
      <c r="F27" s="12">
        <f>tblHome10[[#This Row],[Feb]]</f>
        <v>100</v>
      </c>
      <c r="G27" s="12">
        <f>tblHome10[[#This Row],[March]]</f>
        <v>100</v>
      </c>
      <c r="H27" s="12">
        <f>tblHome10[[#This Row],[April]]</f>
        <v>100</v>
      </c>
      <c r="I27" s="12">
        <f>tblHome10[[#This Row],[May]]</f>
        <v>100</v>
      </c>
      <c r="J27" s="12">
        <f>tblHome10[[#This Row],[June]]</f>
        <v>100</v>
      </c>
      <c r="K27" s="12">
        <f>tblHome10[[#This Row],[July]]</f>
        <v>100</v>
      </c>
      <c r="L27" s="12">
        <f>tblHome10[[#This Row],[Aug]]</f>
        <v>100</v>
      </c>
      <c r="M27" s="12">
        <f>tblHome10[[#This Row],[Sept]]</f>
        <v>100</v>
      </c>
      <c r="N27" s="12">
        <f>tblHome10[[#This Row],[Oct]]</f>
        <v>100</v>
      </c>
      <c r="O27" s="12">
        <f>tblHome10[[#This Row],[Nov]]</f>
        <v>100</v>
      </c>
      <c r="P27" s="13">
        <f t="shared" si="1"/>
        <v>1200</v>
      </c>
      <c r="Q27" s="9"/>
    </row>
    <row r="28" spans="3:17" ht="12.75">
      <c r="C28" s="2" t="s">
        <v>49</v>
      </c>
      <c r="D28" s="12">
        <v>100</v>
      </c>
      <c r="E28" s="12">
        <f>tblHome10[[#This Row],[Jan]]</f>
        <v>100</v>
      </c>
      <c r="F28" s="12">
        <f>tblHome10[[#This Row],[Feb]]</f>
        <v>100</v>
      </c>
      <c r="G28" s="12">
        <f>tblHome10[[#This Row],[March]]</f>
        <v>100</v>
      </c>
      <c r="H28" s="12">
        <f>tblHome10[[#This Row],[April]]</f>
        <v>100</v>
      </c>
      <c r="I28" s="12">
        <f>tblHome10[[#This Row],[May]]</f>
        <v>100</v>
      </c>
      <c r="J28" s="12">
        <f>tblHome10[[#This Row],[June]]</f>
        <v>100</v>
      </c>
      <c r="K28" s="12">
        <f>tblHome10[[#This Row],[July]]</f>
        <v>100</v>
      </c>
      <c r="L28" s="12">
        <f>tblHome10[[#This Row],[Aug]]</f>
        <v>100</v>
      </c>
      <c r="M28" s="12">
        <f>tblHome10[[#This Row],[Sept]]</f>
        <v>100</v>
      </c>
      <c r="N28" s="12">
        <f>tblHome10[[#This Row],[Oct]]</f>
        <v>100</v>
      </c>
      <c r="O28" s="12">
        <f>tblHome10[[#This Row],[Nov]]</f>
        <v>100</v>
      </c>
      <c r="P28" s="13">
        <f t="shared" si="1"/>
        <v>1200</v>
      </c>
      <c r="Q28" s="9"/>
    </row>
    <row r="29" spans="3:17" ht="12.75">
      <c r="C29" s="2" t="s">
        <v>50</v>
      </c>
      <c r="D29" s="12">
        <v>100</v>
      </c>
      <c r="E29" s="12">
        <f>tblHome10[[#This Row],[Jan]]</f>
        <v>100</v>
      </c>
      <c r="F29" s="12">
        <f>tblHome10[[#This Row],[Feb]]</f>
        <v>100</v>
      </c>
      <c r="G29" s="12">
        <f>tblHome10[[#This Row],[March]]</f>
        <v>100</v>
      </c>
      <c r="H29" s="12">
        <f>tblHome10[[#This Row],[April]]</f>
        <v>100</v>
      </c>
      <c r="I29" s="12">
        <f>tblHome10[[#This Row],[May]]</f>
        <v>100</v>
      </c>
      <c r="J29" s="12">
        <f>tblHome10[[#This Row],[June]]</f>
        <v>100</v>
      </c>
      <c r="K29" s="12">
        <f>tblHome10[[#This Row],[July]]</f>
        <v>100</v>
      </c>
      <c r="L29" s="12">
        <f>tblHome10[[#This Row],[Aug]]</f>
        <v>100</v>
      </c>
      <c r="M29" s="12">
        <f>tblHome10[[#This Row],[Sept]]</f>
        <v>100</v>
      </c>
      <c r="N29" s="12">
        <f>tblHome10[[#This Row],[Oct]]</f>
        <v>100</v>
      </c>
      <c r="O29" s="12">
        <f>tblHome10[[#This Row],[Nov]]</f>
        <v>100</v>
      </c>
      <c r="P29" s="13">
        <f t="shared" si="1"/>
        <v>1200</v>
      </c>
      <c r="Q29" s="9"/>
    </row>
    <row r="30" spans="3:17" ht="12.75">
      <c r="C30" s="2" t="s">
        <v>51</v>
      </c>
      <c r="D30" s="12">
        <v>100</v>
      </c>
      <c r="E30" s="12">
        <f>tblHome10[[#This Row],[Jan]]</f>
        <v>100</v>
      </c>
      <c r="F30" s="12">
        <f>tblHome10[[#This Row],[Feb]]</f>
        <v>100</v>
      </c>
      <c r="G30" s="12">
        <f>tblHome10[[#This Row],[March]]</f>
        <v>100</v>
      </c>
      <c r="H30" s="12">
        <f>tblHome10[[#This Row],[April]]</f>
        <v>100</v>
      </c>
      <c r="I30" s="12">
        <f>tblHome10[[#This Row],[May]]</f>
        <v>100</v>
      </c>
      <c r="J30" s="12">
        <f>tblHome10[[#This Row],[June]]</f>
        <v>100</v>
      </c>
      <c r="K30" s="12">
        <f>tblHome10[[#This Row],[July]]</f>
        <v>100</v>
      </c>
      <c r="L30" s="12">
        <f>tblHome10[[#This Row],[Aug]]</f>
        <v>100</v>
      </c>
      <c r="M30" s="12">
        <f>tblHome10[[#This Row],[Sept]]</f>
        <v>100</v>
      </c>
      <c r="N30" s="12">
        <f>tblHome10[[#This Row],[Oct]]</f>
        <v>100</v>
      </c>
      <c r="O30" s="12">
        <f>tblHome10[[#This Row],[Nov]]</f>
        <v>100</v>
      </c>
      <c r="P30" s="13">
        <f t="shared" si="1"/>
        <v>1200</v>
      </c>
      <c r="Q30" s="9"/>
    </row>
    <row r="31" spans="3:17" ht="12.75">
      <c r="C31" s="2" t="s">
        <v>52</v>
      </c>
      <c r="D31" s="12">
        <v>100</v>
      </c>
      <c r="E31" s="12">
        <f>tblHome10[[#This Row],[Jan]]</f>
        <v>100</v>
      </c>
      <c r="F31" s="12">
        <f>tblHome10[[#This Row],[Feb]]</f>
        <v>100</v>
      </c>
      <c r="G31" s="12">
        <f>tblHome10[[#This Row],[March]]</f>
        <v>100</v>
      </c>
      <c r="H31" s="12">
        <f>tblHome10[[#This Row],[April]]</f>
        <v>100</v>
      </c>
      <c r="I31" s="12">
        <f>tblHome10[[#This Row],[May]]</f>
        <v>100</v>
      </c>
      <c r="J31" s="12">
        <f>tblHome10[[#This Row],[June]]</f>
        <v>100</v>
      </c>
      <c r="K31" s="12">
        <f>tblHome10[[#This Row],[July]]</f>
        <v>100</v>
      </c>
      <c r="L31" s="12">
        <f>tblHome10[[#This Row],[Aug]]</f>
        <v>100</v>
      </c>
      <c r="M31" s="12">
        <f>tblHome10[[#This Row],[Sept]]</f>
        <v>100</v>
      </c>
      <c r="N31" s="12">
        <f>tblHome10[[#This Row],[Oct]]</f>
        <v>100</v>
      </c>
      <c r="O31" s="12">
        <f>tblHome10[[#This Row],[Nov]]</f>
        <v>100</v>
      </c>
      <c r="P31" s="13">
        <f t="shared" si="1"/>
        <v>1200</v>
      </c>
      <c r="Q31" s="9"/>
    </row>
    <row r="32" spans="3:17" ht="12.75">
      <c r="C32" s="2" t="s">
        <v>53</v>
      </c>
      <c r="D32" s="12">
        <v>100</v>
      </c>
      <c r="E32" s="12">
        <f>tblHome10[[#This Row],[Jan]]</f>
        <v>100</v>
      </c>
      <c r="F32" s="12">
        <f>tblHome10[[#This Row],[Feb]]</f>
        <v>100</v>
      </c>
      <c r="G32" s="12">
        <f>tblHome10[[#This Row],[March]]</f>
        <v>100</v>
      </c>
      <c r="H32" s="12">
        <f>tblHome10[[#This Row],[April]]</f>
        <v>100</v>
      </c>
      <c r="I32" s="12">
        <f>tblHome10[[#This Row],[May]]</f>
        <v>100</v>
      </c>
      <c r="J32" s="12">
        <f>tblHome10[[#This Row],[June]]</f>
        <v>100</v>
      </c>
      <c r="K32" s="12">
        <f>tblHome10[[#This Row],[July]]</f>
        <v>100</v>
      </c>
      <c r="L32" s="12">
        <f>tblHome10[[#This Row],[Aug]]</f>
        <v>100</v>
      </c>
      <c r="M32" s="12">
        <f>tblHome10[[#This Row],[Sept]]</f>
        <v>100</v>
      </c>
      <c r="N32" s="12">
        <f>tblHome10[[#This Row],[Oct]]</f>
        <v>100</v>
      </c>
      <c r="O32" s="12">
        <f>tblHome10[[#This Row],[Nov]]</f>
        <v>100</v>
      </c>
      <c r="P32" s="13">
        <f t="shared" si="1"/>
        <v>1200</v>
      </c>
      <c r="Q32" s="9"/>
    </row>
    <row r="33" spans="3:17" ht="12.75">
      <c r="C33" s="2" t="s">
        <v>54</v>
      </c>
      <c r="D33" s="12">
        <v>100</v>
      </c>
      <c r="E33" s="12">
        <f>tblHome10[[#This Row],[Jan]]</f>
        <v>100</v>
      </c>
      <c r="F33" s="12">
        <f>tblHome10[[#This Row],[Feb]]</f>
        <v>100</v>
      </c>
      <c r="G33" s="12">
        <f>tblHome10[[#This Row],[March]]</f>
        <v>100</v>
      </c>
      <c r="H33" s="12">
        <f>tblHome10[[#This Row],[April]]</f>
        <v>100</v>
      </c>
      <c r="I33" s="12">
        <f>tblHome10[[#This Row],[May]]</f>
        <v>100</v>
      </c>
      <c r="J33" s="12">
        <f>tblHome10[[#This Row],[June]]</f>
        <v>100</v>
      </c>
      <c r="K33" s="12">
        <f>tblHome10[[#This Row],[July]]</f>
        <v>100</v>
      </c>
      <c r="L33" s="12">
        <f>tblHome10[[#This Row],[Aug]]</f>
        <v>100</v>
      </c>
      <c r="M33" s="12">
        <f>tblHome10[[#This Row],[Sept]]</f>
        <v>100</v>
      </c>
      <c r="N33" s="12">
        <f>tblHome10[[#This Row],[Oct]]</f>
        <v>100</v>
      </c>
      <c r="O33" s="12">
        <f>tblHome10[[#This Row],[Nov]]</f>
        <v>100</v>
      </c>
      <c r="P33" s="13">
        <f t="shared" si="1"/>
        <v>1200</v>
      </c>
      <c r="Q33" s="9"/>
    </row>
    <row r="34" spans="3:17" ht="12.75">
      <c r="C34" s="2" t="s">
        <v>0</v>
      </c>
      <c r="D34" s="12">
        <v>100</v>
      </c>
      <c r="E34" s="12">
        <f>tblDaily15[[#This Row],[Jan]]</f>
        <v>100</v>
      </c>
      <c r="F34" s="12">
        <f>tblDaily15[[#This Row],[Feb]]</f>
        <v>100</v>
      </c>
      <c r="G34" s="12">
        <f>tblDaily15[[#This Row],[March]]</f>
        <v>100</v>
      </c>
      <c r="H34" s="12">
        <f>tblDaily15[[#This Row],[April]]</f>
        <v>100</v>
      </c>
      <c r="I34" s="12">
        <f>tblDaily15[[#This Row],[May]]</f>
        <v>100</v>
      </c>
      <c r="J34" s="12">
        <f>tblDaily15[[#This Row],[June]]</f>
        <v>100</v>
      </c>
      <c r="K34" s="12">
        <f>tblDaily15[[#This Row],[July]]</f>
        <v>100</v>
      </c>
      <c r="L34" s="12">
        <f>tblDaily15[[#This Row],[Aug]]</f>
        <v>100</v>
      </c>
      <c r="M34" s="12">
        <f>tblDaily15[[#This Row],[Sept]]</f>
        <v>100</v>
      </c>
      <c r="N34" s="12">
        <f>tblDaily15[[#This Row],[Oct]]</f>
        <v>100</v>
      </c>
      <c r="O34" s="12">
        <f>tblDaily15[[#This Row],[Nov]]</f>
        <v>100</v>
      </c>
      <c r="P34" s="13">
        <f t="shared" ref="P34:P41" si="2">SUM(D34:O34)</f>
        <v>1200</v>
      </c>
      <c r="Q34" s="9"/>
    </row>
    <row r="35" spans="3:17" ht="12.75">
      <c r="C35" s="2" t="s">
        <v>55</v>
      </c>
      <c r="D35" s="12">
        <v>100</v>
      </c>
      <c r="E35" s="12">
        <f>tblDaily15[[#This Row],[Jan]]</f>
        <v>100</v>
      </c>
      <c r="F35" s="12">
        <f>tblDaily15[[#This Row],[Feb]]</f>
        <v>100</v>
      </c>
      <c r="G35" s="12">
        <f>tblDaily15[[#This Row],[March]]</f>
        <v>100</v>
      </c>
      <c r="H35" s="12">
        <f>tblDaily15[[#This Row],[April]]</f>
        <v>100</v>
      </c>
      <c r="I35" s="12">
        <f>tblDaily15[[#This Row],[May]]</f>
        <v>100</v>
      </c>
      <c r="J35" s="12">
        <f>tblDaily15[[#This Row],[June]]</f>
        <v>100</v>
      </c>
      <c r="K35" s="12">
        <f>tblDaily15[[#This Row],[July]]</f>
        <v>100</v>
      </c>
      <c r="L35" s="12">
        <f>tblDaily15[[#This Row],[Aug]]</f>
        <v>100</v>
      </c>
      <c r="M35" s="12">
        <f>tblDaily15[[#This Row],[Sept]]</f>
        <v>100</v>
      </c>
      <c r="N35" s="12">
        <f>tblDaily15[[#This Row],[Oct]]</f>
        <v>100</v>
      </c>
      <c r="O35" s="12">
        <f>tblDaily15[[#This Row],[Nov]]</f>
        <v>100</v>
      </c>
      <c r="P35" s="13">
        <f t="shared" si="2"/>
        <v>1200</v>
      </c>
      <c r="Q35" s="9"/>
    </row>
    <row r="36" spans="3:17" ht="12.75">
      <c r="C36" s="2" t="s">
        <v>56</v>
      </c>
      <c r="D36" s="12">
        <v>100</v>
      </c>
      <c r="E36" s="12">
        <f>tblDaily15[[#This Row],[Jan]]</f>
        <v>100</v>
      </c>
      <c r="F36" s="12">
        <f>tblDaily15[[#This Row],[Feb]]</f>
        <v>100</v>
      </c>
      <c r="G36" s="12">
        <f>tblDaily15[[#This Row],[March]]</f>
        <v>100</v>
      </c>
      <c r="H36" s="12">
        <f>tblDaily15[[#This Row],[April]]</f>
        <v>100</v>
      </c>
      <c r="I36" s="12">
        <f>tblDaily15[[#This Row],[May]]</f>
        <v>100</v>
      </c>
      <c r="J36" s="12">
        <f>tblDaily15[[#This Row],[June]]</f>
        <v>100</v>
      </c>
      <c r="K36" s="12">
        <f>tblDaily15[[#This Row],[July]]</f>
        <v>100</v>
      </c>
      <c r="L36" s="12">
        <f>tblDaily15[[#This Row],[Aug]]</f>
        <v>100</v>
      </c>
      <c r="M36" s="12">
        <f>tblDaily15[[#This Row],[Sept]]</f>
        <v>100</v>
      </c>
      <c r="N36" s="12">
        <f>tblDaily15[[#This Row],[Oct]]</f>
        <v>100</v>
      </c>
      <c r="O36" s="12">
        <f>tblDaily15[[#This Row],[Nov]]</f>
        <v>100</v>
      </c>
      <c r="P36" s="13">
        <f t="shared" si="2"/>
        <v>1200</v>
      </c>
      <c r="Q36" s="9"/>
    </row>
    <row r="37" spans="3:17" ht="12.75">
      <c r="C37" s="2" t="s">
        <v>57</v>
      </c>
      <c r="D37" s="12">
        <v>100</v>
      </c>
      <c r="E37" s="12">
        <f>tblDaily15[[#This Row],[Jan]]</f>
        <v>100</v>
      </c>
      <c r="F37" s="12">
        <f>tblDaily15[[#This Row],[Feb]]</f>
        <v>100</v>
      </c>
      <c r="G37" s="12">
        <f>tblDaily15[[#This Row],[March]]</f>
        <v>100</v>
      </c>
      <c r="H37" s="12">
        <f>tblDaily15[[#This Row],[April]]</f>
        <v>100</v>
      </c>
      <c r="I37" s="12">
        <f>tblDaily15[[#This Row],[May]]</f>
        <v>100</v>
      </c>
      <c r="J37" s="12">
        <f>tblDaily15[[#This Row],[June]]</f>
        <v>100</v>
      </c>
      <c r="K37" s="12">
        <f>tblDaily15[[#This Row],[July]]</f>
        <v>100</v>
      </c>
      <c r="L37" s="12">
        <f>tblDaily15[[#This Row],[Aug]]</f>
        <v>100</v>
      </c>
      <c r="M37" s="12">
        <f>tblDaily15[[#This Row],[Sept]]</f>
        <v>100</v>
      </c>
      <c r="N37" s="12">
        <f>tblDaily15[[#This Row],[Oct]]</f>
        <v>100</v>
      </c>
      <c r="O37" s="12">
        <f>tblDaily15[[#This Row],[Nov]]</f>
        <v>100</v>
      </c>
      <c r="P37" s="13">
        <f t="shared" si="2"/>
        <v>1200</v>
      </c>
      <c r="Q37" s="9"/>
    </row>
    <row r="38" spans="3:17" ht="12.75">
      <c r="C38" s="2" t="s">
        <v>58</v>
      </c>
      <c r="D38" s="12">
        <v>100</v>
      </c>
      <c r="E38" s="12">
        <f>tblDaily15[[#This Row],[Jan]]</f>
        <v>100</v>
      </c>
      <c r="F38" s="12">
        <f>tblDaily15[[#This Row],[Feb]]</f>
        <v>100</v>
      </c>
      <c r="G38" s="12">
        <f>tblDaily15[[#This Row],[March]]</f>
        <v>100</v>
      </c>
      <c r="H38" s="12">
        <f>tblDaily15[[#This Row],[April]]</f>
        <v>100</v>
      </c>
      <c r="I38" s="12">
        <f>tblDaily15[[#This Row],[May]]</f>
        <v>100</v>
      </c>
      <c r="J38" s="12">
        <f>tblDaily15[[#This Row],[June]]</f>
        <v>100</v>
      </c>
      <c r="K38" s="12">
        <f>tblDaily15[[#This Row],[July]]</f>
        <v>100</v>
      </c>
      <c r="L38" s="12">
        <f>tblDaily15[[#This Row],[Aug]]</f>
        <v>100</v>
      </c>
      <c r="M38" s="12">
        <f>tblDaily15[[#This Row],[Sept]]</f>
        <v>100</v>
      </c>
      <c r="N38" s="12">
        <f>tblDaily15[[#This Row],[Oct]]</f>
        <v>100</v>
      </c>
      <c r="O38" s="12">
        <f>tblDaily15[[#This Row],[Nov]]</f>
        <v>100</v>
      </c>
      <c r="P38" s="13">
        <f t="shared" si="2"/>
        <v>1200</v>
      </c>
      <c r="Q38" s="9"/>
    </row>
    <row r="39" spans="3:17" ht="12.75">
      <c r="C39" s="2" t="s">
        <v>75</v>
      </c>
      <c r="D39" s="12">
        <v>100</v>
      </c>
      <c r="E39" s="12">
        <f>tblDaily15[[#This Row],[Jan]]</f>
        <v>100</v>
      </c>
      <c r="F39" s="12">
        <f>tblDaily15[[#This Row],[Feb]]</f>
        <v>100</v>
      </c>
      <c r="G39" s="12">
        <f>tblDaily15[[#This Row],[March]]</f>
        <v>100</v>
      </c>
      <c r="H39" s="12">
        <f>tblDaily15[[#This Row],[April]]</f>
        <v>100</v>
      </c>
      <c r="I39" s="12">
        <f>tblDaily15[[#This Row],[May]]</f>
        <v>100</v>
      </c>
      <c r="J39" s="12">
        <f>tblDaily15[[#This Row],[June]]</f>
        <v>100</v>
      </c>
      <c r="K39" s="12">
        <f>tblDaily15[[#This Row],[July]]</f>
        <v>100</v>
      </c>
      <c r="L39" s="12">
        <f>tblDaily15[[#This Row],[Aug]]</f>
        <v>100</v>
      </c>
      <c r="M39" s="12">
        <f>tblDaily15[[#This Row],[Sept]]</f>
        <v>100</v>
      </c>
      <c r="N39" s="12">
        <f>tblDaily15[[#This Row],[Oct]]</f>
        <v>100</v>
      </c>
      <c r="O39" s="12">
        <f>tblDaily15[[#This Row],[Nov]]</f>
        <v>100</v>
      </c>
      <c r="P39" s="13">
        <f t="shared" si="2"/>
        <v>1200</v>
      </c>
      <c r="Q39" s="9"/>
    </row>
    <row r="40" spans="3:17" ht="12.75">
      <c r="C40" s="2" t="s">
        <v>29</v>
      </c>
      <c r="D40" s="12">
        <v>100</v>
      </c>
      <c r="E40" s="12">
        <f>tblDaily15[[#This Row],[Jan]]</f>
        <v>100</v>
      </c>
      <c r="F40" s="12">
        <f>tblDaily15[[#This Row],[Feb]]</f>
        <v>100</v>
      </c>
      <c r="G40" s="12">
        <f>tblDaily15[[#This Row],[March]]</f>
        <v>100</v>
      </c>
      <c r="H40" s="12">
        <f>tblDaily15[[#This Row],[April]]</f>
        <v>100</v>
      </c>
      <c r="I40" s="12">
        <f>tblDaily15[[#This Row],[May]]</f>
        <v>100</v>
      </c>
      <c r="J40" s="12">
        <f>tblDaily15[[#This Row],[June]]</f>
        <v>100</v>
      </c>
      <c r="K40" s="12">
        <f>tblDaily15[[#This Row],[July]]</f>
        <v>100</v>
      </c>
      <c r="L40" s="12">
        <f>tblDaily15[[#This Row],[Aug]]</f>
        <v>100</v>
      </c>
      <c r="M40" s="12">
        <f>tblDaily15[[#This Row],[Sept]]</f>
        <v>100</v>
      </c>
      <c r="N40" s="12">
        <f>tblDaily15[[#This Row],[Oct]]</f>
        <v>100</v>
      </c>
      <c r="O40" s="12">
        <f>tblDaily15[[#This Row],[Nov]]</f>
        <v>100</v>
      </c>
      <c r="P40" s="13">
        <f t="shared" si="2"/>
        <v>1200</v>
      </c>
      <c r="Q40" s="9"/>
    </row>
    <row r="41" spans="3:17" ht="12.75">
      <c r="C41" s="2" t="s">
        <v>23</v>
      </c>
      <c r="D41" s="12">
        <v>100</v>
      </c>
      <c r="E41" s="12">
        <f>tblDaily15[[#This Row],[Jan]]</f>
        <v>100</v>
      </c>
      <c r="F41" s="12">
        <f>tblDaily15[[#This Row],[Feb]]</f>
        <v>100</v>
      </c>
      <c r="G41" s="12">
        <f>tblDaily15[[#This Row],[March]]</f>
        <v>100</v>
      </c>
      <c r="H41" s="12">
        <f>tblDaily15[[#This Row],[April]]</f>
        <v>100</v>
      </c>
      <c r="I41" s="12">
        <f>tblDaily15[[#This Row],[May]]</f>
        <v>100</v>
      </c>
      <c r="J41" s="12">
        <f>tblDaily15[[#This Row],[June]]</f>
        <v>100</v>
      </c>
      <c r="K41" s="12">
        <f>tblDaily15[[#This Row],[July]]</f>
        <v>100</v>
      </c>
      <c r="L41" s="12">
        <f>tblDaily15[[#This Row],[Aug]]</f>
        <v>100</v>
      </c>
      <c r="M41" s="12">
        <f>tblDaily15[[#This Row],[Sept]]</f>
        <v>100</v>
      </c>
      <c r="N41" s="12">
        <f>tblDaily15[[#This Row],[Oct]]</f>
        <v>100</v>
      </c>
      <c r="O41" s="12">
        <f>tblDaily15[[#This Row],[Nov]]</f>
        <v>100</v>
      </c>
      <c r="P41" s="13">
        <f t="shared" si="2"/>
        <v>1200</v>
      </c>
      <c r="Q41" s="9"/>
    </row>
    <row r="42" spans="3:17" ht="12.75">
      <c r="C42" s="2" t="s">
        <v>27</v>
      </c>
      <c r="D42" s="12">
        <v>100</v>
      </c>
      <c r="E42" s="12">
        <f>tblTransportation16[[#This Row],[Jan]]</f>
        <v>100</v>
      </c>
      <c r="F42" s="12">
        <f>tblTransportation16[[#This Row],[Feb]]</f>
        <v>100</v>
      </c>
      <c r="G42" s="12">
        <f>tblTransportation16[[#This Row],[March]]</f>
        <v>100</v>
      </c>
      <c r="H42" s="12">
        <f>tblTransportation16[[#This Row],[April]]</f>
        <v>100</v>
      </c>
      <c r="I42" s="12">
        <f>tblTransportation16[[#This Row],[May]]</f>
        <v>100</v>
      </c>
      <c r="J42" s="12">
        <f>tblTransportation16[[#This Row],[June]]</f>
        <v>100</v>
      </c>
      <c r="K42" s="12">
        <f>tblTransportation16[[#This Row],[July]]</f>
        <v>100</v>
      </c>
      <c r="L42" s="12">
        <f>tblTransportation16[[#This Row],[Aug]]</f>
        <v>100</v>
      </c>
      <c r="M42" s="12">
        <f>tblTransportation16[[#This Row],[Sept]]</f>
        <v>100</v>
      </c>
      <c r="N42" s="12">
        <f>tblTransportation16[[#This Row],[Oct]]</f>
        <v>100</v>
      </c>
      <c r="O42" s="12">
        <f>tblTransportation16[[#This Row],[Nov]]</f>
        <v>100</v>
      </c>
      <c r="P42" s="13">
        <f t="shared" ref="P42:P46" si="3">SUM(D42:O42)</f>
        <v>1200</v>
      </c>
      <c r="Q42" s="9"/>
    </row>
    <row r="43" spans="3:17" ht="12.75">
      <c r="C43" s="2" t="s">
        <v>25</v>
      </c>
      <c r="D43" s="12">
        <v>100</v>
      </c>
      <c r="E43" s="12">
        <f>tblTransportation16[[#This Row],[Jan]]</f>
        <v>100</v>
      </c>
      <c r="F43" s="12">
        <f>tblTransportation16[[#This Row],[Feb]]</f>
        <v>100</v>
      </c>
      <c r="G43" s="12">
        <f>tblTransportation16[[#This Row],[March]]</f>
        <v>100</v>
      </c>
      <c r="H43" s="12">
        <f>tblTransportation16[[#This Row],[April]]</f>
        <v>100</v>
      </c>
      <c r="I43" s="12">
        <f>tblTransportation16[[#This Row],[May]]</f>
        <v>100</v>
      </c>
      <c r="J43" s="12">
        <f>tblTransportation16[[#This Row],[June]]</f>
        <v>100</v>
      </c>
      <c r="K43" s="12">
        <f>tblTransportation16[[#This Row],[July]]</f>
        <v>100</v>
      </c>
      <c r="L43" s="12">
        <f>tblTransportation16[[#This Row],[Aug]]</f>
        <v>100</v>
      </c>
      <c r="M43" s="12">
        <f>tblTransportation16[[#This Row],[Sept]]</f>
        <v>100</v>
      </c>
      <c r="N43" s="12">
        <f>tblTransportation16[[#This Row],[Oct]]</f>
        <v>100</v>
      </c>
      <c r="O43" s="12">
        <f>tblTransportation16[[#This Row],[Nov]]</f>
        <v>100</v>
      </c>
      <c r="P43" s="13">
        <f t="shared" si="3"/>
        <v>1200</v>
      </c>
      <c r="Q43" s="9"/>
    </row>
    <row r="44" spans="3:17" ht="12.75">
      <c r="C44" s="2" t="s">
        <v>21</v>
      </c>
      <c r="D44" s="12">
        <v>100</v>
      </c>
      <c r="E44" s="12">
        <f>tblTransportation16[[#This Row],[Jan]]</f>
        <v>100</v>
      </c>
      <c r="F44" s="12">
        <f>tblTransportation16[[#This Row],[Feb]]</f>
        <v>100</v>
      </c>
      <c r="G44" s="12">
        <f>tblTransportation16[[#This Row],[March]]</f>
        <v>100</v>
      </c>
      <c r="H44" s="12">
        <f>tblTransportation16[[#This Row],[April]]</f>
        <v>100</v>
      </c>
      <c r="I44" s="12">
        <f>tblTransportation16[[#This Row],[May]]</f>
        <v>100</v>
      </c>
      <c r="J44" s="12">
        <f>tblTransportation16[[#This Row],[June]]</f>
        <v>100</v>
      </c>
      <c r="K44" s="12">
        <f>tblTransportation16[[#This Row],[July]]</f>
        <v>100</v>
      </c>
      <c r="L44" s="12">
        <f>tblTransportation16[[#This Row],[Aug]]</f>
        <v>100</v>
      </c>
      <c r="M44" s="12">
        <f>tblTransportation16[[#This Row],[Sept]]</f>
        <v>100</v>
      </c>
      <c r="N44" s="12">
        <f>tblTransportation16[[#This Row],[Oct]]</f>
        <v>100</v>
      </c>
      <c r="O44" s="12">
        <f>tblTransportation16[[#This Row],[Nov]]</f>
        <v>100</v>
      </c>
      <c r="P44" s="13">
        <f t="shared" si="3"/>
        <v>1200</v>
      </c>
      <c r="Q44" s="9"/>
    </row>
    <row r="45" spans="3:17" ht="12.75">
      <c r="C45" s="2" t="s">
        <v>59</v>
      </c>
      <c r="D45" s="12">
        <v>100</v>
      </c>
      <c r="E45" s="12">
        <f>tblTransportation16[[#This Row],[Jan]]</f>
        <v>100</v>
      </c>
      <c r="F45" s="12">
        <f>tblTransportation16[[#This Row],[Feb]]</f>
        <v>100</v>
      </c>
      <c r="G45" s="12">
        <f>tblTransportation16[[#This Row],[March]]</f>
        <v>100</v>
      </c>
      <c r="H45" s="12">
        <f>tblTransportation16[[#This Row],[April]]</f>
        <v>100</v>
      </c>
      <c r="I45" s="12">
        <f>tblTransportation16[[#This Row],[May]]</f>
        <v>100</v>
      </c>
      <c r="J45" s="12">
        <f>tblTransportation16[[#This Row],[June]]</f>
        <v>100</v>
      </c>
      <c r="K45" s="12">
        <f>tblTransportation16[[#This Row],[July]]</f>
        <v>100</v>
      </c>
      <c r="L45" s="12">
        <f>tblTransportation16[[#This Row],[Aug]]</f>
        <v>100</v>
      </c>
      <c r="M45" s="12">
        <f>tblTransportation16[[#This Row],[Sept]]</f>
        <v>100</v>
      </c>
      <c r="N45" s="12">
        <f>tblTransportation16[[#This Row],[Oct]]</f>
        <v>100</v>
      </c>
      <c r="O45" s="12">
        <f>tblTransportation16[[#This Row],[Nov]]</f>
        <v>100</v>
      </c>
      <c r="P45" s="13">
        <f t="shared" si="3"/>
        <v>1200</v>
      </c>
      <c r="Q45" s="9"/>
    </row>
    <row r="46" spans="3:17" ht="12.75">
      <c r="C46" s="2" t="s">
        <v>60</v>
      </c>
      <c r="D46" s="12">
        <v>100</v>
      </c>
      <c r="E46" s="12">
        <f>tblTransportation16[[#This Row],[Jan]]</f>
        <v>100</v>
      </c>
      <c r="F46" s="12">
        <f>tblTransportation16[[#This Row],[Feb]]</f>
        <v>100</v>
      </c>
      <c r="G46" s="12">
        <f>tblTransportation16[[#This Row],[March]]</f>
        <v>100</v>
      </c>
      <c r="H46" s="12">
        <f>tblTransportation16[[#This Row],[April]]</f>
        <v>100</v>
      </c>
      <c r="I46" s="12">
        <f>tblTransportation16[[#This Row],[May]]</f>
        <v>100</v>
      </c>
      <c r="J46" s="12">
        <f>tblTransportation16[[#This Row],[June]]</f>
        <v>100</v>
      </c>
      <c r="K46" s="12">
        <f>tblTransportation16[[#This Row],[July]]</f>
        <v>100</v>
      </c>
      <c r="L46" s="12">
        <f>tblTransportation16[[#This Row],[Aug]]</f>
        <v>100</v>
      </c>
      <c r="M46" s="12">
        <f>tblTransportation16[[#This Row],[Sept]]</f>
        <v>100</v>
      </c>
      <c r="N46" s="12">
        <f>tblTransportation16[[#This Row],[Oct]]</f>
        <v>100</v>
      </c>
      <c r="O46" s="12">
        <f>tblTransportation16[[#This Row],[Nov]]</f>
        <v>100</v>
      </c>
      <c r="P46" s="13">
        <f t="shared" si="3"/>
        <v>1200</v>
      </c>
      <c r="Q46" s="9"/>
    </row>
    <row r="47" spans="3:17" ht="12.75">
      <c r="C47" s="2" t="s">
        <v>24</v>
      </c>
      <c r="D47" s="12">
        <v>100</v>
      </c>
      <c r="E47" s="12">
        <f>tblHealth17[[#This Row],[Jan]]</f>
        <v>100</v>
      </c>
      <c r="F47" s="12">
        <f>tblHealth17[[#This Row],[Feb]]</f>
        <v>100</v>
      </c>
      <c r="G47" s="12">
        <f>tblHealth17[[#This Row],[March]]</f>
        <v>100</v>
      </c>
      <c r="H47" s="12">
        <f>tblHealth17[[#This Row],[April]]</f>
        <v>100</v>
      </c>
      <c r="I47" s="12">
        <f>tblHealth17[[#This Row],[May]]</f>
        <v>100</v>
      </c>
      <c r="J47" s="12">
        <f>tblHealth17[[#This Row],[June]]</f>
        <v>100</v>
      </c>
      <c r="K47" s="12">
        <f>tblHealth17[[#This Row],[July]]</f>
        <v>100</v>
      </c>
      <c r="L47" s="12">
        <f>tblHealth17[[#This Row],[Aug]]</f>
        <v>100</v>
      </c>
      <c r="M47" s="12">
        <f>tblHealth17[[#This Row],[Sept]]</f>
        <v>100</v>
      </c>
      <c r="N47" s="12">
        <f>tblHealth17[[#This Row],[Oct]]</f>
        <v>100</v>
      </c>
      <c r="O47" s="12">
        <f>tblHealth17[[#This Row],[Nov]]</f>
        <v>100</v>
      </c>
      <c r="P47" s="13">
        <f t="shared" ref="P47:P57" si="4">SUM(D47:O47)</f>
        <v>1200</v>
      </c>
      <c r="Q47" s="9"/>
    </row>
    <row r="48" spans="3:17" ht="12.75">
      <c r="C48" s="2" t="s">
        <v>61</v>
      </c>
      <c r="D48" s="12">
        <v>100</v>
      </c>
      <c r="E48" s="12">
        <f>tblHealth17[[#This Row],[Jan]]</f>
        <v>100</v>
      </c>
      <c r="F48" s="12">
        <f>tblHealth17[[#This Row],[Feb]]</f>
        <v>100</v>
      </c>
      <c r="G48" s="12">
        <f>tblHealth17[[#This Row],[March]]</f>
        <v>100</v>
      </c>
      <c r="H48" s="12">
        <f>tblHealth17[[#This Row],[April]]</f>
        <v>100</v>
      </c>
      <c r="I48" s="12">
        <f>tblHealth17[[#This Row],[May]]</f>
        <v>100</v>
      </c>
      <c r="J48" s="12">
        <f>tblHealth17[[#This Row],[June]]</f>
        <v>100</v>
      </c>
      <c r="K48" s="12">
        <f>tblHealth17[[#This Row],[July]]</f>
        <v>100</v>
      </c>
      <c r="L48" s="12">
        <f>tblHealth17[[#This Row],[Aug]]</f>
        <v>100</v>
      </c>
      <c r="M48" s="12">
        <f>tblHealth17[[#This Row],[Sept]]</f>
        <v>100</v>
      </c>
      <c r="N48" s="12">
        <f>tblHealth17[[#This Row],[Oct]]</f>
        <v>100</v>
      </c>
      <c r="O48" s="12">
        <f>tblHealth17[[#This Row],[Nov]]</f>
        <v>100</v>
      </c>
      <c r="P48" s="13">
        <f t="shared" si="4"/>
        <v>1200</v>
      </c>
      <c r="Q48" s="9"/>
    </row>
    <row r="49" spans="3:17" ht="12.75">
      <c r="C49" s="2" t="s">
        <v>62</v>
      </c>
      <c r="D49" s="12">
        <v>100</v>
      </c>
      <c r="E49" s="12">
        <f>tblHealth17[[#This Row],[Jan]]</f>
        <v>100</v>
      </c>
      <c r="F49" s="12">
        <f>tblHealth17[[#This Row],[Feb]]</f>
        <v>100</v>
      </c>
      <c r="G49" s="12">
        <f>tblHealth17[[#This Row],[March]]</f>
        <v>100</v>
      </c>
      <c r="H49" s="12">
        <f>tblHealth17[[#This Row],[April]]</f>
        <v>100</v>
      </c>
      <c r="I49" s="12">
        <f>tblHealth17[[#This Row],[May]]</f>
        <v>100</v>
      </c>
      <c r="J49" s="12">
        <f>tblHealth17[[#This Row],[June]]</f>
        <v>100</v>
      </c>
      <c r="K49" s="12">
        <f>tblHealth17[[#This Row],[July]]</f>
        <v>100</v>
      </c>
      <c r="L49" s="12">
        <f>tblHealth17[[#This Row],[Aug]]</f>
        <v>100</v>
      </c>
      <c r="M49" s="12">
        <f>tblHealth17[[#This Row],[Sept]]</f>
        <v>100</v>
      </c>
      <c r="N49" s="12">
        <f>tblHealth17[[#This Row],[Oct]]</f>
        <v>100</v>
      </c>
      <c r="O49" s="12">
        <f>tblHealth17[[#This Row],[Nov]]</f>
        <v>100</v>
      </c>
      <c r="P49" s="13">
        <f t="shared" si="4"/>
        <v>1200</v>
      </c>
      <c r="Q49" s="9"/>
    </row>
    <row r="50" spans="3:17" ht="12.75">
      <c r="C50" s="2" t="s">
        <v>35</v>
      </c>
      <c r="D50" s="12">
        <v>100</v>
      </c>
      <c r="E50" s="12">
        <f>tblHealth17[[#This Row],[Jan]]</f>
        <v>100</v>
      </c>
      <c r="F50" s="12">
        <f>tblHealth17[[#This Row],[Feb]]</f>
        <v>100</v>
      </c>
      <c r="G50" s="12">
        <f>tblHealth17[[#This Row],[March]]</f>
        <v>100</v>
      </c>
      <c r="H50" s="12">
        <f>tblHealth17[[#This Row],[April]]</f>
        <v>100</v>
      </c>
      <c r="I50" s="12">
        <f>tblHealth17[[#This Row],[May]]</f>
        <v>100</v>
      </c>
      <c r="J50" s="12">
        <f>tblHealth17[[#This Row],[June]]</f>
        <v>100</v>
      </c>
      <c r="K50" s="12">
        <f>tblHealth17[[#This Row],[July]]</f>
        <v>100</v>
      </c>
      <c r="L50" s="12">
        <f>tblHealth17[[#This Row],[Aug]]</f>
        <v>100</v>
      </c>
      <c r="M50" s="12">
        <f>tblHealth17[[#This Row],[Sept]]</f>
        <v>100</v>
      </c>
      <c r="N50" s="12">
        <f>tblHealth17[[#This Row],[Oct]]</f>
        <v>100</v>
      </c>
      <c r="O50" s="12">
        <f>tblHealth17[[#This Row],[Nov]]</f>
        <v>100</v>
      </c>
      <c r="P50" s="13">
        <f t="shared" si="4"/>
        <v>1200</v>
      </c>
      <c r="Q50" s="9"/>
    </row>
    <row r="51" spans="3:17" ht="12.75">
      <c r="C51" s="2" t="s">
        <v>36</v>
      </c>
      <c r="D51" s="12">
        <v>100</v>
      </c>
      <c r="E51" s="12">
        <f>tblHealth17[[#This Row],[Jan]]</f>
        <v>100</v>
      </c>
      <c r="F51" s="12">
        <f>tblHealth17[[#This Row],[Feb]]</f>
        <v>100</v>
      </c>
      <c r="G51" s="12">
        <f>tblHealth17[[#This Row],[March]]</f>
        <v>100</v>
      </c>
      <c r="H51" s="12">
        <f>tblHealth17[[#This Row],[April]]</f>
        <v>100</v>
      </c>
      <c r="I51" s="12">
        <f>tblHealth17[[#This Row],[May]]</f>
        <v>100</v>
      </c>
      <c r="J51" s="12">
        <f>tblHealth17[[#This Row],[June]]</f>
        <v>100</v>
      </c>
      <c r="K51" s="12">
        <f>tblHealth17[[#This Row],[July]]</f>
        <v>100</v>
      </c>
      <c r="L51" s="12">
        <f>tblHealth17[[#This Row],[Aug]]</f>
        <v>100</v>
      </c>
      <c r="M51" s="12">
        <f>tblHealth17[[#This Row],[Sept]]</f>
        <v>100</v>
      </c>
      <c r="N51" s="12">
        <f>tblHealth17[[#This Row],[Oct]]</f>
        <v>100</v>
      </c>
      <c r="O51" s="12">
        <f>tblHealth17[[#This Row],[Nov]]</f>
        <v>100</v>
      </c>
      <c r="P51" s="13">
        <f t="shared" si="4"/>
        <v>1200</v>
      </c>
      <c r="Q51" s="9"/>
    </row>
    <row r="52" spans="3:17" ht="12.75">
      <c r="C52" s="2" t="s">
        <v>37</v>
      </c>
      <c r="D52" s="12">
        <v>100</v>
      </c>
      <c r="E52" s="12">
        <f>tblHealth17[[#This Row],[Jan]]</f>
        <v>100</v>
      </c>
      <c r="F52" s="12">
        <f>tblHealth17[[#This Row],[Feb]]</f>
        <v>100</v>
      </c>
      <c r="G52" s="12">
        <f>tblHealth17[[#This Row],[March]]</f>
        <v>100</v>
      </c>
      <c r="H52" s="12">
        <f>tblHealth17[[#This Row],[April]]</f>
        <v>100</v>
      </c>
      <c r="I52" s="12">
        <f>tblHealth17[[#This Row],[May]]</f>
        <v>100</v>
      </c>
      <c r="J52" s="12">
        <f>tblHealth17[[#This Row],[June]]</f>
        <v>100</v>
      </c>
      <c r="K52" s="12">
        <f>tblHealth17[[#This Row],[July]]</f>
        <v>100</v>
      </c>
      <c r="L52" s="12">
        <f>tblHealth17[[#This Row],[Aug]]</f>
        <v>100</v>
      </c>
      <c r="M52" s="12">
        <f>tblHealth17[[#This Row],[Sept]]</f>
        <v>100</v>
      </c>
      <c r="N52" s="12">
        <f>tblHealth17[[#This Row],[Oct]]</f>
        <v>100</v>
      </c>
      <c r="O52" s="12">
        <f>tblHealth17[[#This Row],[Nov]]</f>
        <v>100</v>
      </c>
      <c r="P52" s="13">
        <f t="shared" si="4"/>
        <v>1200</v>
      </c>
      <c r="Q52" s="9"/>
    </row>
    <row r="53" spans="3:17" ht="12.75">
      <c r="C53" s="2" t="s">
        <v>63</v>
      </c>
      <c r="D53" s="12">
        <v>100</v>
      </c>
      <c r="E53" s="12">
        <f>tblHealth17[[#This Row],[Jan]]</f>
        <v>100</v>
      </c>
      <c r="F53" s="12">
        <f>tblHealth17[[#This Row],[Feb]]</f>
        <v>100</v>
      </c>
      <c r="G53" s="12">
        <f>tblHealth17[[#This Row],[March]]</f>
        <v>100</v>
      </c>
      <c r="H53" s="12">
        <f>tblHealth17[[#This Row],[April]]</f>
        <v>100</v>
      </c>
      <c r="I53" s="12">
        <f>tblHealth17[[#This Row],[May]]</f>
        <v>100</v>
      </c>
      <c r="J53" s="12">
        <f>tblHealth17[[#This Row],[June]]</f>
        <v>100</v>
      </c>
      <c r="K53" s="12">
        <f>tblHealth17[[#This Row],[July]]</f>
        <v>100</v>
      </c>
      <c r="L53" s="12">
        <f>tblHealth17[[#This Row],[Aug]]</f>
        <v>100</v>
      </c>
      <c r="M53" s="12">
        <f>tblHealth17[[#This Row],[Sept]]</f>
        <v>100</v>
      </c>
      <c r="N53" s="12">
        <f>tblHealth17[[#This Row],[Oct]]</f>
        <v>100</v>
      </c>
      <c r="O53" s="12">
        <f>tblHealth17[[#This Row],[Nov]]</f>
        <v>100</v>
      </c>
      <c r="P53" s="13">
        <f t="shared" si="4"/>
        <v>1200</v>
      </c>
      <c r="Q53" s="9"/>
    </row>
    <row r="54" spans="3:17" ht="12.75">
      <c r="C54" s="2" t="s">
        <v>65</v>
      </c>
      <c r="D54" s="12">
        <v>100</v>
      </c>
      <c r="E54" s="12">
        <f>tblHealth17[[#This Row],[Jan]]</f>
        <v>100</v>
      </c>
      <c r="F54" s="12">
        <f>tblHealth17[[#This Row],[Feb]]</f>
        <v>100</v>
      </c>
      <c r="G54" s="12">
        <f>tblHealth17[[#This Row],[March]]</f>
        <v>100</v>
      </c>
      <c r="H54" s="12">
        <f>tblHealth17[[#This Row],[April]]</f>
        <v>100</v>
      </c>
      <c r="I54" s="12">
        <f>tblHealth17[[#This Row],[May]]</f>
        <v>100</v>
      </c>
      <c r="J54" s="12">
        <f>tblHealth17[[#This Row],[June]]</f>
        <v>100</v>
      </c>
      <c r="K54" s="12">
        <f>tblHealth17[[#This Row],[July]]</f>
        <v>100</v>
      </c>
      <c r="L54" s="12">
        <f>tblHealth17[[#This Row],[Aug]]</f>
        <v>100</v>
      </c>
      <c r="M54" s="12">
        <f>tblHealth17[[#This Row],[Sept]]</f>
        <v>100</v>
      </c>
      <c r="N54" s="12">
        <f>tblHealth17[[#This Row],[Oct]]</f>
        <v>100</v>
      </c>
      <c r="O54" s="12">
        <f>tblHealth17[[#This Row],[Nov]]</f>
        <v>100</v>
      </c>
      <c r="P54" s="13">
        <f t="shared" si="4"/>
        <v>1200</v>
      </c>
      <c r="Q54" s="9"/>
    </row>
    <row r="55" spans="3:17" ht="12.75">
      <c r="C55" s="2" t="s">
        <v>64</v>
      </c>
      <c r="D55" s="12">
        <v>100</v>
      </c>
      <c r="E55" s="12">
        <f>tblHealth17[[#This Row],[Jan]]</f>
        <v>100</v>
      </c>
      <c r="F55" s="12">
        <f>tblHealth17[[#This Row],[Feb]]</f>
        <v>100</v>
      </c>
      <c r="G55" s="12">
        <f>tblHealth17[[#This Row],[March]]</f>
        <v>100</v>
      </c>
      <c r="H55" s="12">
        <f>tblHealth17[[#This Row],[April]]</f>
        <v>100</v>
      </c>
      <c r="I55" s="12">
        <f>tblHealth17[[#This Row],[May]]</f>
        <v>100</v>
      </c>
      <c r="J55" s="12">
        <f>tblHealth17[[#This Row],[June]]</f>
        <v>100</v>
      </c>
      <c r="K55" s="12">
        <f>tblHealth17[[#This Row],[July]]</f>
        <v>100</v>
      </c>
      <c r="L55" s="12">
        <f>tblHealth17[[#This Row],[Aug]]</f>
        <v>100</v>
      </c>
      <c r="M55" s="12">
        <f>tblHealth17[[#This Row],[Sept]]</f>
        <v>100</v>
      </c>
      <c r="N55" s="12">
        <f>tblHealth17[[#This Row],[Oct]]</f>
        <v>100</v>
      </c>
      <c r="O55" s="12">
        <f>tblHealth17[[#This Row],[Nov]]</f>
        <v>100</v>
      </c>
      <c r="P55" s="13">
        <f t="shared" si="4"/>
        <v>1200</v>
      </c>
      <c r="Q55" s="9"/>
    </row>
    <row r="56" spans="3:17" ht="12.75">
      <c r="C56" s="2" t="s">
        <v>26</v>
      </c>
      <c r="D56" s="12">
        <v>100</v>
      </c>
      <c r="E56" s="12">
        <f>tblHealth17[[#This Row],[Jan]]</f>
        <v>100</v>
      </c>
      <c r="F56" s="12">
        <f>tblHealth17[[#This Row],[Feb]]</f>
        <v>100</v>
      </c>
      <c r="G56" s="12">
        <f>tblHealth17[[#This Row],[March]]</f>
        <v>100</v>
      </c>
      <c r="H56" s="12">
        <f>tblHealth17[[#This Row],[April]]</f>
        <v>100</v>
      </c>
      <c r="I56" s="12">
        <f>tblHealth17[[#This Row],[May]]</f>
        <v>100</v>
      </c>
      <c r="J56" s="12">
        <f>tblHealth17[[#This Row],[June]]</f>
        <v>100</v>
      </c>
      <c r="K56" s="12">
        <f>tblHealth17[[#This Row],[July]]</f>
        <v>100</v>
      </c>
      <c r="L56" s="12">
        <f>tblHealth17[[#This Row],[Aug]]</f>
        <v>100</v>
      </c>
      <c r="M56" s="12">
        <f>tblHealth17[[#This Row],[Sept]]</f>
        <v>100</v>
      </c>
      <c r="N56" s="12">
        <f>tblHealth17[[#This Row],[Oct]]</f>
        <v>100</v>
      </c>
      <c r="O56" s="12">
        <f>tblHealth17[[#This Row],[Nov]]</f>
        <v>100</v>
      </c>
      <c r="P56" s="13">
        <f t="shared" si="4"/>
        <v>1200</v>
      </c>
      <c r="Q56" s="9"/>
    </row>
    <row r="57" spans="3:17" ht="12.75">
      <c r="C57" s="2" t="s">
        <v>66</v>
      </c>
      <c r="D57" s="12">
        <v>100</v>
      </c>
      <c r="E57" s="12">
        <f>tblHealth17[[#This Row],[Jan]]</f>
        <v>100</v>
      </c>
      <c r="F57" s="12">
        <f>tblHealth17[[#This Row],[Feb]]</f>
        <v>100</v>
      </c>
      <c r="G57" s="12">
        <f>tblHealth17[[#This Row],[March]]</f>
        <v>100</v>
      </c>
      <c r="H57" s="12">
        <f>tblHealth17[[#This Row],[April]]</f>
        <v>100</v>
      </c>
      <c r="I57" s="12">
        <f>tblHealth17[[#This Row],[May]]</f>
        <v>100</v>
      </c>
      <c r="J57" s="12">
        <f>tblHealth17[[#This Row],[June]]</f>
        <v>100</v>
      </c>
      <c r="K57" s="12">
        <f>tblHealth17[[#This Row],[July]]</f>
        <v>100</v>
      </c>
      <c r="L57" s="12">
        <f>tblHealth17[[#This Row],[Aug]]</f>
        <v>100</v>
      </c>
      <c r="M57" s="12">
        <f>tblHealth17[[#This Row],[Sept]]</f>
        <v>100</v>
      </c>
      <c r="N57" s="12">
        <f>tblHealth17[[#This Row],[Oct]]</f>
        <v>100</v>
      </c>
      <c r="O57" s="12">
        <f>tblHealth17[[#This Row],[Nov]]</f>
        <v>100</v>
      </c>
      <c r="P57" s="13">
        <f t="shared" si="4"/>
        <v>1200</v>
      </c>
      <c r="Q57" s="9"/>
    </row>
    <row r="58" spans="3:17" ht="12.75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9"/>
    </row>
    <row r="59" spans="3:17" ht="15">
      <c r="C59" s="33" t="s">
        <v>5</v>
      </c>
      <c r="D59" s="34" t="s">
        <v>6</v>
      </c>
      <c r="E59" s="34" t="s">
        <v>7</v>
      </c>
      <c r="F59" s="34" t="s">
        <v>9</v>
      </c>
      <c r="G59" s="34" t="s">
        <v>10</v>
      </c>
      <c r="H59" s="34" t="s">
        <v>8</v>
      </c>
      <c r="I59" s="34" t="s">
        <v>11</v>
      </c>
      <c r="J59" s="34" t="s">
        <v>12</v>
      </c>
      <c r="K59" s="34" t="s">
        <v>13</v>
      </c>
      <c r="L59" s="34" t="s">
        <v>14</v>
      </c>
      <c r="M59" s="34" t="s">
        <v>15</v>
      </c>
      <c r="N59" s="34" t="s">
        <v>16</v>
      </c>
      <c r="O59" s="34" t="s">
        <v>17</v>
      </c>
      <c r="P59" s="34" t="s">
        <v>18</v>
      </c>
      <c r="Q59" s="9" t="s">
        <v>20</v>
      </c>
    </row>
    <row r="60" spans="3:17" ht="12.75">
      <c r="C60" s="2" t="s">
        <v>1</v>
      </c>
      <c r="D60" s="12">
        <f>SUM(D18:D57)</f>
        <v>4000</v>
      </c>
      <c r="E60" s="12">
        <f>SUM(E18:E57)</f>
        <v>4000</v>
      </c>
      <c r="F60" s="12">
        <f>SUM(F18:F57)</f>
        <v>4000</v>
      </c>
      <c r="G60" s="12">
        <f>SUM(G18:G57)</f>
        <v>4000</v>
      </c>
      <c r="H60" s="12">
        <f>SUM(H18:H57)</f>
        <v>4000</v>
      </c>
      <c r="I60" s="12">
        <f>SUM(I18:I57)</f>
        <v>4000</v>
      </c>
      <c r="J60" s="12">
        <f>SUM(J18:J57)</f>
        <v>4000</v>
      </c>
      <c r="K60" s="12">
        <f>SUM(K18:K57)</f>
        <v>4000</v>
      </c>
      <c r="L60" s="12">
        <f>SUM(L18:L57)</f>
        <v>4000</v>
      </c>
      <c r="M60" s="12">
        <f>SUM(M18:M57)</f>
        <v>4000</v>
      </c>
      <c r="N60" s="12">
        <f>SUM(N18:N57)</f>
        <v>4000</v>
      </c>
      <c r="O60" s="12">
        <f>SUM(O18:O57)</f>
        <v>4000</v>
      </c>
      <c r="P60" s="13">
        <f>SUM(D60:O60)</f>
        <v>48000</v>
      </c>
      <c r="Q60" s="9"/>
    </row>
    <row r="61" spans="3:17" ht="12.75">
      <c r="C61" s="2" t="s">
        <v>2</v>
      </c>
      <c r="D61" s="12">
        <f>D15-D60</f>
        <v>2000</v>
      </c>
      <c r="E61" s="12">
        <f>E15-E60</f>
        <v>2000</v>
      </c>
      <c r="F61" s="12">
        <f>F15-F60</f>
        <v>2000</v>
      </c>
      <c r="G61" s="12">
        <f>G15-G60</f>
        <v>2000</v>
      </c>
      <c r="H61" s="12">
        <f>H15-H60</f>
        <v>2000</v>
      </c>
      <c r="I61" s="12">
        <f>I15-I60</f>
        <v>2000</v>
      </c>
      <c r="J61" s="12">
        <f>J15-J60</f>
        <v>2000</v>
      </c>
      <c r="K61" s="12">
        <f>K15-K60</f>
        <v>2000</v>
      </c>
      <c r="L61" s="12">
        <f>L15-L60</f>
        <v>2000</v>
      </c>
      <c r="M61" s="12">
        <f>M15-M60</f>
        <v>2000</v>
      </c>
      <c r="N61" s="12">
        <f>N15-N60</f>
        <v>2000</v>
      </c>
      <c r="O61" s="12">
        <f>O15-O60</f>
        <v>2000</v>
      </c>
      <c r="P61" s="13">
        <f>SUM(D61:O61)</f>
        <v>24000</v>
      </c>
      <c r="Q61" s="9"/>
    </row>
    <row r="62" spans="3:17" ht="12.75">
      <c r="Q62" s="9"/>
    </row>
    <row r="63" spans="3:17" ht="12.75">
      <c r="C63" s="27" t="s">
        <v>30</v>
      </c>
      <c r="D63" s="27"/>
      <c r="F63" s="4"/>
      <c r="G63" s="4"/>
      <c r="H63" s="4"/>
      <c r="I63" s="4"/>
      <c r="Q63" s="9"/>
    </row>
    <row r="64" spans="3:17" ht="12.75">
      <c r="C64" s="2" t="s">
        <v>76</v>
      </c>
      <c r="D64" s="37">
        <f>P18/$P$15</f>
        <v>1.6666666666666666E-2</v>
      </c>
      <c r="G64" s="5"/>
      <c r="H64" s="5"/>
      <c r="I64" s="6"/>
      <c r="Q64" s="9"/>
    </row>
    <row r="65" spans="3:17" ht="12.75">
      <c r="C65" s="2" t="s">
        <v>44</v>
      </c>
      <c r="D65" s="37">
        <f>P19/$P$15</f>
        <v>1.6666666666666666E-2</v>
      </c>
      <c r="G65" s="5"/>
      <c r="H65" s="5"/>
      <c r="I65" s="6"/>
      <c r="Q65" s="9"/>
    </row>
    <row r="66" spans="3:17" ht="12.75">
      <c r="C66" s="2" t="s">
        <v>77</v>
      </c>
      <c r="D66" s="37">
        <f t="shared" ref="D66:D103" si="5">P20/$P$15</f>
        <v>1.6666666666666666E-2</v>
      </c>
      <c r="G66" s="5"/>
      <c r="H66" s="5"/>
      <c r="I66" s="6"/>
      <c r="Q66" s="9"/>
    </row>
    <row r="67" spans="3:17" ht="12.75">
      <c r="C67" s="2" t="s">
        <v>45</v>
      </c>
      <c r="D67" s="37">
        <f t="shared" si="5"/>
        <v>1.6666666666666666E-2</v>
      </c>
      <c r="G67" s="5"/>
      <c r="H67" s="5"/>
      <c r="I67" s="6"/>
      <c r="Q67" s="9"/>
    </row>
    <row r="68" spans="3:17" ht="12.75">
      <c r="C68" s="2" t="s">
        <v>78</v>
      </c>
      <c r="D68" s="37">
        <f t="shared" si="5"/>
        <v>1.6666666666666666E-2</v>
      </c>
      <c r="G68" s="5"/>
      <c r="H68" s="5"/>
      <c r="I68" s="6"/>
      <c r="Q68" s="9"/>
    </row>
    <row r="69" spans="3:17" ht="12.75">
      <c r="C69" s="2" t="s">
        <v>74</v>
      </c>
      <c r="D69" s="37">
        <f t="shared" si="5"/>
        <v>1.6666666666666666E-2</v>
      </c>
      <c r="G69" s="5"/>
      <c r="H69" s="5"/>
      <c r="I69" s="6"/>
      <c r="Q69" s="9"/>
    </row>
    <row r="70" spans="3:17" ht="12.75">
      <c r="C70" s="2" t="s">
        <v>46</v>
      </c>
      <c r="D70" s="37">
        <f t="shared" si="5"/>
        <v>1.6666666666666666E-2</v>
      </c>
      <c r="G70" s="5"/>
      <c r="H70" s="5"/>
      <c r="I70" s="6"/>
      <c r="Q70" s="9"/>
    </row>
    <row r="71" spans="3:17" ht="12.75">
      <c r="C71" s="2" t="s">
        <v>22</v>
      </c>
      <c r="D71" s="37">
        <f t="shared" si="5"/>
        <v>1.6666666666666666E-2</v>
      </c>
      <c r="G71" s="5"/>
      <c r="H71" s="5"/>
      <c r="I71" s="6"/>
      <c r="Q71" s="9"/>
    </row>
    <row r="72" spans="3:17" ht="12.75">
      <c r="C72" s="2" t="s">
        <v>47</v>
      </c>
      <c r="D72" s="37">
        <f t="shared" si="5"/>
        <v>1.6666666666666666E-2</v>
      </c>
      <c r="G72" s="5"/>
      <c r="H72" s="5"/>
      <c r="I72" s="6"/>
      <c r="Q72" s="9"/>
    </row>
    <row r="73" spans="3:17" ht="13.5" customHeight="1">
      <c r="C73" s="2" t="s">
        <v>48</v>
      </c>
      <c r="D73" s="37">
        <f t="shared" si="5"/>
        <v>1.6666666666666666E-2</v>
      </c>
      <c r="G73" s="5"/>
      <c r="H73" s="5"/>
      <c r="I73" s="6"/>
      <c r="Q73" s="9"/>
    </row>
    <row r="74" spans="3:17" ht="12.75">
      <c r="C74" s="2" t="s">
        <v>49</v>
      </c>
      <c r="D74" s="37">
        <f t="shared" si="5"/>
        <v>1.6666666666666666E-2</v>
      </c>
      <c r="G74" s="5"/>
      <c r="H74" s="5"/>
      <c r="I74" s="6"/>
      <c r="Q74" s="9"/>
    </row>
    <row r="75" spans="3:17" ht="12.75">
      <c r="C75" s="2" t="s">
        <v>50</v>
      </c>
      <c r="D75" s="37">
        <f t="shared" si="5"/>
        <v>1.6666666666666666E-2</v>
      </c>
      <c r="G75" s="5"/>
      <c r="H75" s="5"/>
      <c r="I75" s="6"/>
      <c r="Q75" s="9"/>
    </row>
    <row r="76" spans="3:17" ht="12.75">
      <c r="C76" s="2" t="s">
        <v>51</v>
      </c>
      <c r="D76" s="37">
        <f t="shared" si="5"/>
        <v>1.6666666666666666E-2</v>
      </c>
      <c r="G76" s="5"/>
      <c r="H76" s="5"/>
      <c r="I76" s="6"/>
      <c r="Q76" s="9"/>
    </row>
    <row r="77" spans="3:17" ht="12.75">
      <c r="C77" s="2" t="s">
        <v>52</v>
      </c>
      <c r="D77" s="37">
        <f t="shared" si="5"/>
        <v>1.6666666666666666E-2</v>
      </c>
      <c r="G77" s="5"/>
      <c r="H77" s="5"/>
      <c r="I77" s="6"/>
      <c r="Q77" s="9"/>
    </row>
    <row r="78" spans="3:17" ht="12.75">
      <c r="C78" s="2" t="s">
        <v>53</v>
      </c>
      <c r="D78" s="37">
        <f t="shared" si="5"/>
        <v>1.6666666666666666E-2</v>
      </c>
      <c r="G78" s="5"/>
      <c r="H78" s="5"/>
      <c r="I78" s="6"/>
      <c r="Q78" s="9"/>
    </row>
    <row r="79" spans="3:17" ht="12.75">
      <c r="C79" s="2" t="s">
        <v>54</v>
      </c>
      <c r="D79" s="37">
        <f t="shared" si="5"/>
        <v>1.6666666666666666E-2</v>
      </c>
      <c r="G79" s="5"/>
      <c r="H79" s="5"/>
      <c r="I79" s="6"/>
      <c r="Q79" s="9"/>
    </row>
    <row r="80" spans="3:17" ht="12.75">
      <c r="C80" s="2" t="s">
        <v>0</v>
      </c>
      <c r="D80" s="37">
        <f t="shared" si="5"/>
        <v>1.6666666666666666E-2</v>
      </c>
      <c r="G80" s="5"/>
      <c r="H80" s="5"/>
      <c r="I80" s="6"/>
      <c r="Q80" s="9"/>
    </row>
    <row r="81" spans="3:17" ht="12.75">
      <c r="C81" s="2" t="s">
        <v>55</v>
      </c>
      <c r="D81" s="37">
        <f t="shared" si="5"/>
        <v>1.6666666666666666E-2</v>
      </c>
      <c r="G81" s="5"/>
      <c r="H81" s="5"/>
      <c r="I81" s="6"/>
      <c r="Q81" s="9"/>
    </row>
    <row r="82" spans="3:17" ht="12.75">
      <c r="C82" s="2" t="s">
        <v>56</v>
      </c>
      <c r="D82" s="37">
        <f t="shared" si="5"/>
        <v>1.6666666666666666E-2</v>
      </c>
      <c r="G82" s="5"/>
      <c r="H82" s="5"/>
      <c r="I82" s="6"/>
      <c r="Q82" s="9"/>
    </row>
    <row r="83" spans="3:17" ht="12.75">
      <c r="C83" s="2" t="s">
        <v>57</v>
      </c>
      <c r="D83" s="37">
        <f t="shared" si="5"/>
        <v>1.6666666666666666E-2</v>
      </c>
      <c r="G83" s="5"/>
      <c r="H83" s="5"/>
      <c r="I83" s="6"/>
      <c r="Q83" s="9"/>
    </row>
    <row r="84" spans="3:17" ht="12.75">
      <c r="C84" s="2" t="s">
        <v>58</v>
      </c>
      <c r="D84" s="37">
        <f t="shared" si="5"/>
        <v>1.6666666666666666E-2</v>
      </c>
      <c r="G84" s="5"/>
      <c r="H84" s="5"/>
      <c r="I84" s="6"/>
      <c r="Q84" s="9"/>
    </row>
    <row r="85" spans="3:17" ht="12.75">
      <c r="C85" s="2" t="s">
        <v>75</v>
      </c>
      <c r="D85" s="37">
        <f t="shared" si="5"/>
        <v>1.6666666666666666E-2</v>
      </c>
      <c r="G85" s="5"/>
      <c r="H85" s="5"/>
      <c r="I85" s="6"/>
      <c r="Q85" s="9"/>
    </row>
    <row r="86" spans="3:17" ht="12.75">
      <c r="C86" s="2" t="s">
        <v>29</v>
      </c>
      <c r="D86" s="37">
        <f t="shared" si="5"/>
        <v>1.6666666666666666E-2</v>
      </c>
      <c r="G86" s="5"/>
      <c r="H86" s="5"/>
      <c r="I86" s="6"/>
      <c r="Q86" s="9"/>
    </row>
    <row r="87" spans="3:17" ht="12.75">
      <c r="C87" s="2" t="s">
        <v>23</v>
      </c>
      <c r="D87" s="37">
        <f t="shared" si="5"/>
        <v>1.6666666666666666E-2</v>
      </c>
      <c r="G87" s="5"/>
      <c r="H87" s="5"/>
      <c r="I87" s="6"/>
      <c r="Q87" s="9"/>
    </row>
    <row r="88" spans="3:17" ht="12.75">
      <c r="C88" s="2" t="s">
        <v>27</v>
      </c>
      <c r="D88" s="37">
        <f t="shared" si="5"/>
        <v>1.6666666666666666E-2</v>
      </c>
      <c r="G88" s="5"/>
      <c r="H88" s="5"/>
      <c r="I88" s="6"/>
      <c r="Q88" s="9"/>
    </row>
    <row r="89" spans="3:17" ht="12.75">
      <c r="C89" s="2" t="s">
        <v>25</v>
      </c>
      <c r="D89" s="37">
        <f t="shared" si="5"/>
        <v>1.6666666666666666E-2</v>
      </c>
      <c r="G89" s="5"/>
      <c r="H89" s="5"/>
      <c r="I89" s="6"/>
      <c r="Q89" s="9"/>
    </row>
    <row r="90" spans="3:17" ht="12.75">
      <c r="C90" s="2" t="s">
        <v>21</v>
      </c>
      <c r="D90" s="37">
        <f t="shared" si="5"/>
        <v>1.6666666666666666E-2</v>
      </c>
      <c r="G90" s="5"/>
      <c r="H90" s="5"/>
      <c r="I90" s="6"/>
      <c r="Q90" s="9"/>
    </row>
    <row r="91" spans="3:17" ht="12.75">
      <c r="C91" s="2" t="s">
        <v>59</v>
      </c>
      <c r="D91" s="37">
        <f t="shared" si="5"/>
        <v>1.6666666666666666E-2</v>
      </c>
      <c r="G91" s="5"/>
      <c r="H91" s="5"/>
      <c r="I91" s="6"/>
      <c r="Q91" s="9"/>
    </row>
    <row r="92" spans="3:17" ht="12.75">
      <c r="C92" s="2" t="s">
        <v>60</v>
      </c>
      <c r="D92" s="37">
        <f t="shared" si="5"/>
        <v>1.6666666666666666E-2</v>
      </c>
      <c r="G92" s="5"/>
      <c r="H92" s="5"/>
      <c r="I92" s="6"/>
      <c r="Q92" s="9"/>
    </row>
    <row r="93" spans="3:17" ht="12.75">
      <c r="C93" s="2" t="s">
        <v>24</v>
      </c>
      <c r="D93" s="37">
        <f t="shared" si="5"/>
        <v>1.6666666666666666E-2</v>
      </c>
      <c r="G93" s="5"/>
      <c r="H93" s="5"/>
      <c r="I93" s="6"/>
      <c r="Q93" s="9"/>
    </row>
    <row r="94" spans="3:17" ht="12.75">
      <c r="C94" s="2" t="s">
        <v>61</v>
      </c>
      <c r="D94" s="37">
        <f t="shared" si="5"/>
        <v>1.6666666666666666E-2</v>
      </c>
      <c r="G94" s="5"/>
      <c r="H94" s="5"/>
      <c r="I94" s="6"/>
      <c r="Q94" s="9"/>
    </row>
    <row r="95" spans="3:17" ht="12.75">
      <c r="C95" s="2" t="s">
        <v>62</v>
      </c>
      <c r="D95" s="37">
        <f t="shared" si="5"/>
        <v>1.6666666666666666E-2</v>
      </c>
      <c r="G95" s="5"/>
      <c r="H95" s="5"/>
      <c r="I95" s="6"/>
      <c r="Q95" s="9"/>
    </row>
    <row r="96" spans="3:17" ht="12.75">
      <c r="C96" s="2" t="s">
        <v>35</v>
      </c>
      <c r="D96" s="37">
        <f t="shared" si="5"/>
        <v>1.6666666666666666E-2</v>
      </c>
      <c r="G96" s="5"/>
      <c r="H96" s="5"/>
      <c r="I96" s="6"/>
      <c r="Q96" s="9"/>
    </row>
    <row r="97" spans="3:17" ht="12.75">
      <c r="C97" s="2" t="s">
        <v>36</v>
      </c>
      <c r="D97" s="37">
        <f t="shared" si="5"/>
        <v>1.6666666666666666E-2</v>
      </c>
      <c r="G97" s="5"/>
      <c r="H97" s="5"/>
      <c r="I97" s="6"/>
      <c r="Q97" s="9"/>
    </row>
    <row r="98" spans="3:17" ht="12.75">
      <c r="C98" s="2" t="s">
        <v>37</v>
      </c>
      <c r="D98" s="37">
        <f t="shared" si="5"/>
        <v>1.6666666666666666E-2</v>
      </c>
      <c r="G98" s="5"/>
      <c r="H98" s="5"/>
      <c r="I98" s="6"/>
      <c r="Q98" s="9"/>
    </row>
    <row r="99" spans="3:17" ht="12.75">
      <c r="C99" s="2" t="s">
        <v>63</v>
      </c>
      <c r="D99" s="37">
        <f t="shared" si="5"/>
        <v>1.6666666666666666E-2</v>
      </c>
      <c r="G99" s="5"/>
      <c r="H99" s="5"/>
      <c r="I99" s="6"/>
      <c r="Q99" s="9"/>
    </row>
    <row r="100" spans="3:17" ht="12.75">
      <c r="C100" s="2" t="s">
        <v>65</v>
      </c>
      <c r="D100" s="37">
        <f t="shared" si="5"/>
        <v>1.6666666666666666E-2</v>
      </c>
      <c r="G100" s="5"/>
      <c r="H100" s="5"/>
      <c r="I100" s="6"/>
      <c r="Q100" s="9"/>
    </row>
    <row r="101" spans="3:17" ht="12.75">
      <c r="C101" s="2" t="s">
        <v>64</v>
      </c>
      <c r="D101" s="37">
        <f t="shared" si="5"/>
        <v>1.6666666666666666E-2</v>
      </c>
      <c r="G101" s="5"/>
      <c r="H101" s="5"/>
      <c r="I101" s="6"/>
      <c r="Q101" s="9"/>
    </row>
    <row r="102" spans="3:17" ht="12.75">
      <c r="C102" s="2" t="s">
        <v>26</v>
      </c>
      <c r="D102" s="37">
        <f t="shared" si="5"/>
        <v>1.6666666666666666E-2</v>
      </c>
      <c r="G102" s="5"/>
      <c r="H102" s="5"/>
      <c r="I102" s="6"/>
      <c r="Q102" s="9"/>
    </row>
    <row r="103" spans="3:17" ht="12.75">
      <c r="C103" s="2" t="s">
        <v>66</v>
      </c>
      <c r="D103" s="37">
        <f t="shared" si="5"/>
        <v>1.6666666666666666E-2</v>
      </c>
      <c r="F103" s="27"/>
      <c r="G103" s="27"/>
      <c r="H103" s="27"/>
      <c r="I103" s="7"/>
      <c r="Q103" s="9"/>
    </row>
    <row r="104" spans="3:17" ht="12.75">
      <c r="C104" s="2" t="s">
        <v>3</v>
      </c>
      <c r="D104" s="35">
        <f>SUM(D64:D103)</f>
        <v>0.66666666666666707</v>
      </c>
      <c r="F104" s="24"/>
      <c r="G104" s="24"/>
      <c r="H104" s="24"/>
      <c r="I104" s="7"/>
      <c r="Q104" s="9"/>
    </row>
    <row r="105" spans="3:17" ht="12.75">
      <c r="D105" s="25"/>
      <c r="F105" s="24"/>
      <c r="G105" s="24"/>
      <c r="H105" s="24"/>
      <c r="I105" s="7"/>
      <c r="Q105" s="9"/>
    </row>
    <row r="106" spans="3:17" ht="12.75">
      <c r="C106" s="27" t="s">
        <v>31</v>
      </c>
      <c r="D106" s="27"/>
      <c r="Q106" s="9"/>
    </row>
    <row r="107" spans="3:17" ht="12.75">
      <c r="C107" s="2" t="s">
        <v>76</v>
      </c>
      <c r="D107" s="37">
        <f>P18/$P$60</f>
        <v>2.5000000000000001E-2</v>
      </c>
      <c r="Q107" s="9"/>
    </row>
    <row r="108" spans="3:17" ht="12.75">
      <c r="C108" s="2" t="s">
        <v>44</v>
      </c>
      <c r="D108" s="37">
        <f t="shared" ref="D108:D146" si="6">P19/$P$60</f>
        <v>2.5000000000000001E-2</v>
      </c>
      <c r="Q108" s="9"/>
    </row>
    <row r="109" spans="3:17" ht="12.75">
      <c r="C109" s="2" t="s">
        <v>77</v>
      </c>
      <c r="D109" s="37">
        <f t="shared" si="6"/>
        <v>2.5000000000000001E-2</v>
      </c>
      <c r="Q109" s="9"/>
    </row>
    <row r="110" spans="3:17" ht="12.75">
      <c r="C110" s="2" t="s">
        <v>45</v>
      </c>
      <c r="D110" s="37">
        <f t="shared" si="6"/>
        <v>2.5000000000000001E-2</v>
      </c>
      <c r="Q110" s="9"/>
    </row>
    <row r="111" spans="3:17" ht="12.75">
      <c r="C111" s="2" t="s">
        <v>78</v>
      </c>
      <c r="D111" s="37">
        <f t="shared" si="6"/>
        <v>2.5000000000000001E-2</v>
      </c>
      <c r="Q111" s="9"/>
    </row>
    <row r="112" spans="3:17" ht="12.75">
      <c r="C112" s="2" t="s">
        <v>74</v>
      </c>
      <c r="D112" s="37">
        <f t="shared" si="6"/>
        <v>2.5000000000000001E-2</v>
      </c>
      <c r="Q112" s="9"/>
    </row>
    <row r="113" spans="3:17" ht="12.75">
      <c r="C113" s="2" t="s">
        <v>46</v>
      </c>
      <c r="D113" s="37">
        <f t="shared" si="6"/>
        <v>2.5000000000000001E-2</v>
      </c>
      <c r="Q113" s="9"/>
    </row>
    <row r="114" spans="3:17" ht="12.75">
      <c r="C114" s="2" t="s">
        <v>22</v>
      </c>
      <c r="D114" s="37">
        <f t="shared" si="6"/>
        <v>2.5000000000000001E-2</v>
      </c>
      <c r="Q114" s="9"/>
    </row>
    <row r="115" spans="3:17" ht="12.75">
      <c r="C115" s="2" t="s">
        <v>47</v>
      </c>
      <c r="D115" s="37">
        <f t="shared" si="6"/>
        <v>2.5000000000000001E-2</v>
      </c>
      <c r="Q115" s="9"/>
    </row>
    <row r="116" spans="3:17" ht="12.75">
      <c r="C116" s="2" t="s">
        <v>48</v>
      </c>
      <c r="D116" s="37">
        <f t="shared" si="6"/>
        <v>2.5000000000000001E-2</v>
      </c>
      <c r="Q116" s="9"/>
    </row>
    <row r="117" spans="3:17" ht="13.5" customHeight="1">
      <c r="C117" s="2" t="s">
        <v>49</v>
      </c>
      <c r="D117" s="37">
        <f t="shared" si="6"/>
        <v>2.5000000000000001E-2</v>
      </c>
      <c r="Q117" s="9"/>
    </row>
    <row r="118" spans="3:17" ht="12.75">
      <c r="C118" s="2" t="s">
        <v>50</v>
      </c>
      <c r="D118" s="37">
        <f t="shared" si="6"/>
        <v>2.5000000000000001E-2</v>
      </c>
      <c r="Q118" s="9"/>
    </row>
    <row r="119" spans="3:17" ht="12.75">
      <c r="C119" s="2" t="s">
        <v>51</v>
      </c>
      <c r="D119" s="37">
        <f t="shared" si="6"/>
        <v>2.5000000000000001E-2</v>
      </c>
      <c r="Q119" s="9"/>
    </row>
    <row r="120" spans="3:17" ht="12.75">
      <c r="C120" s="2" t="s">
        <v>52</v>
      </c>
      <c r="D120" s="37">
        <f t="shared" si="6"/>
        <v>2.5000000000000001E-2</v>
      </c>
      <c r="Q120" s="9"/>
    </row>
    <row r="121" spans="3:17" ht="12.75">
      <c r="C121" s="2" t="s">
        <v>53</v>
      </c>
      <c r="D121" s="37">
        <f t="shared" si="6"/>
        <v>2.5000000000000001E-2</v>
      </c>
      <c r="Q121" s="9"/>
    </row>
    <row r="122" spans="3:17" ht="12.75">
      <c r="C122" s="2" t="s">
        <v>54</v>
      </c>
      <c r="D122" s="37">
        <f t="shared" si="6"/>
        <v>2.5000000000000001E-2</v>
      </c>
      <c r="Q122" s="9"/>
    </row>
    <row r="123" spans="3:17" ht="12.75">
      <c r="C123" s="2" t="s">
        <v>0</v>
      </c>
      <c r="D123" s="37">
        <f t="shared" si="6"/>
        <v>2.5000000000000001E-2</v>
      </c>
      <c r="Q123" s="9"/>
    </row>
    <row r="124" spans="3:17" ht="12.75">
      <c r="C124" s="2" t="s">
        <v>55</v>
      </c>
      <c r="D124" s="37">
        <f t="shared" si="6"/>
        <v>2.5000000000000001E-2</v>
      </c>
      <c r="Q124" s="9"/>
    </row>
    <row r="125" spans="3:17" ht="12.75">
      <c r="C125" s="2" t="s">
        <v>56</v>
      </c>
      <c r="D125" s="37">
        <f t="shared" si="6"/>
        <v>2.5000000000000001E-2</v>
      </c>
      <c r="Q125" s="9"/>
    </row>
    <row r="126" spans="3:17" ht="12.75">
      <c r="C126" s="2" t="s">
        <v>57</v>
      </c>
      <c r="D126" s="37">
        <f t="shared" si="6"/>
        <v>2.5000000000000001E-2</v>
      </c>
      <c r="Q126" s="9"/>
    </row>
    <row r="127" spans="3:17" ht="12.75">
      <c r="C127" s="2" t="s">
        <v>58</v>
      </c>
      <c r="D127" s="37">
        <f t="shared" si="6"/>
        <v>2.5000000000000001E-2</v>
      </c>
      <c r="Q127" s="9"/>
    </row>
    <row r="128" spans="3:17" ht="12.75">
      <c r="C128" s="2" t="s">
        <v>75</v>
      </c>
      <c r="D128" s="37">
        <f t="shared" si="6"/>
        <v>2.5000000000000001E-2</v>
      </c>
      <c r="Q128" s="9"/>
    </row>
    <row r="129" spans="3:17" ht="12.75">
      <c r="C129" s="2" t="s">
        <v>29</v>
      </c>
      <c r="D129" s="37">
        <f t="shared" si="6"/>
        <v>2.5000000000000001E-2</v>
      </c>
      <c r="Q129" s="9"/>
    </row>
    <row r="130" spans="3:17" ht="12.75">
      <c r="C130" s="2" t="s">
        <v>23</v>
      </c>
      <c r="D130" s="37">
        <f t="shared" si="6"/>
        <v>2.5000000000000001E-2</v>
      </c>
      <c r="Q130" s="9"/>
    </row>
    <row r="131" spans="3:17" ht="12.75">
      <c r="C131" s="2" t="s">
        <v>27</v>
      </c>
      <c r="D131" s="37">
        <f t="shared" si="6"/>
        <v>2.5000000000000001E-2</v>
      </c>
      <c r="Q131" s="9"/>
    </row>
    <row r="132" spans="3:17" ht="12.75">
      <c r="C132" s="2" t="s">
        <v>25</v>
      </c>
      <c r="D132" s="37">
        <f t="shared" si="6"/>
        <v>2.5000000000000001E-2</v>
      </c>
      <c r="Q132" s="9"/>
    </row>
    <row r="133" spans="3:17" ht="12.75">
      <c r="C133" s="2" t="s">
        <v>21</v>
      </c>
      <c r="D133" s="37">
        <f t="shared" si="6"/>
        <v>2.5000000000000001E-2</v>
      </c>
      <c r="Q133" s="9"/>
    </row>
    <row r="134" spans="3:17" ht="12.75">
      <c r="C134" s="2" t="s">
        <v>59</v>
      </c>
      <c r="D134" s="37">
        <f t="shared" si="6"/>
        <v>2.5000000000000001E-2</v>
      </c>
      <c r="Q134" s="9"/>
    </row>
    <row r="135" spans="3:17" ht="12.75">
      <c r="C135" s="2" t="s">
        <v>60</v>
      </c>
      <c r="D135" s="37">
        <f t="shared" si="6"/>
        <v>2.5000000000000001E-2</v>
      </c>
      <c r="Q135" s="9"/>
    </row>
    <row r="136" spans="3:17" ht="12.75">
      <c r="C136" s="2" t="s">
        <v>24</v>
      </c>
      <c r="D136" s="37">
        <f t="shared" si="6"/>
        <v>2.5000000000000001E-2</v>
      </c>
      <c r="Q136" s="9"/>
    </row>
    <row r="137" spans="3:17" ht="12.75">
      <c r="C137" s="2" t="s">
        <v>61</v>
      </c>
      <c r="D137" s="37">
        <f t="shared" si="6"/>
        <v>2.5000000000000001E-2</v>
      </c>
      <c r="Q137" s="9"/>
    </row>
    <row r="138" spans="3:17" ht="12.75">
      <c r="C138" s="2" t="s">
        <v>62</v>
      </c>
      <c r="D138" s="37">
        <f t="shared" si="6"/>
        <v>2.5000000000000001E-2</v>
      </c>
      <c r="Q138" s="9"/>
    </row>
    <row r="139" spans="3:17" ht="12.75">
      <c r="C139" s="2" t="s">
        <v>35</v>
      </c>
      <c r="D139" s="37">
        <f t="shared" si="6"/>
        <v>2.5000000000000001E-2</v>
      </c>
      <c r="Q139" s="9"/>
    </row>
    <row r="140" spans="3:17" ht="12.75">
      <c r="C140" s="2" t="s">
        <v>36</v>
      </c>
      <c r="D140" s="37">
        <f t="shared" si="6"/>
        <v>2.5000000000000001E-2</v>
      </c>
      <c r="Q140" s="9"/>
    </row>
    <row r="141" spans="3:17" ht="12.75">
      <c r="C141" s="2" t="s">
        <v>37</v>
      </c>
      <c r="D141" s="37">
        <f t="shared" si="6"/>
        <v>2.5000000000000001E-2</v>
      </c>
      <c r="Q141" s="9"/>
    </row>
    <row r="142" spans="3:17" ht="12.75">
      <c r="C142" s="2" t="s">
        <v>63</v>
      </c>
      <c r="D142" s="37">
        <f t="shared" si="6"/>
        <v>2.5000000000000001E-2</v>
      </c>
      <c r="Q142" s="9"/>
    </row>
    <row r="143" spans="3:17" ht="12.75">
      <c r="C143" s="2" t="s">
        <v>65</v>
      </c>
      <c r="D143" s="37">
        <f t="shared" si="6"/>
        <v>2.5000000000000001E-2</v>
      </c>
      <c r="Q143" s="9"/>
    </row>
    <row r="144" spans="3:17" ht="12.75">
      <c r="C144" s="2" t="s">
        <v>64</v>
      </c>
      <c r="D144" s="37">
        <f t="shared" si="6"/>
        <v>2.5000000000000001E-2</v>
      </c>
      <c r="Q144" s="9"/>
    </row>
    <row r="145" spans="3:17" ht="12.75">
      <c r="C145" s="2" t="s">
        <v>26</v>
      </c>
      <c r="D145" s="37">
        <f t="shared" si="6"/>
        <v>2.5000000000000001E-2</v>
      </c>
      <c r="Q145" s="9"/>
    </row>
    <row r="146" spans="3:17" ht="12.75">
      <c r="C146" s="2" t="s">
        <v>66</v>
      </c>
      <c r="D146" s="37">
        <f t="shared" si="6"/>
        <v>2.5000000000000001E-2</v>
      </c>
      <c r="Q146" s="9"/>
    </row>
    <row r="147" spans="3:17" ht="12.75">
      <c r="C147" s="36" t="s">
        <v>28</v>
      </c>
      <c r="D147" s="35">
        <f>SUM(D107:D146)</f>
        <v>1.0000000000000004</v>
      </c>
      <c r="Q147" s="9"/>
    </row>
    <row r="148" spans="3:17" ht="12.75">
      <c r="C148" s="36"/>
      <c r="D148" s="35"/>
      <c r="Q148" s="9"/>
    </row>
    <row r="149" spans="3:17" ht="12.75">
      <c r="C149" s="27" t="s">
        <v>33</v>
      </c>
      <c r="D149" s="27"/>
      <c r="E149" s="4"/>
      <c r="Q149" s="9"/>
    </row>
    <row r="150" spans="3:17" ht="12.75">
      <c r="C150" s="36" t="s">
        <v>38</v>
      </c>
      <c r="D150" s="6">
        <f>P61/tblIncome6[[#Totals],[Year]]</f>
        <v>0.33333333333333331</v>
      </c>
      <c r="Q150" s="9"/>
    </row>
    <row r="151" spans="3:17" ht="12.75">
      <c r="C151" s="36" t="s">
        <v>32</v>
      </c>
      <c r="D151" s="6">
        <f>P60/P15</f>
        <v>0.66666666666666663</v>
      </c>
      <c r="E151" s="4"/>
      <c r="F151" s="4"/>
      <c r="Q151" s="9"/>
    </row>
    <row r="152" spans="3:17" ht="12.75">
      <c r="C152" s="36" t="s">
        <v>28</v>
      </c>
      <c r="D152" s="35">
        <f>SUM(D150:D151)</f>
        <v>1</v>
      </c>
      <c r="E152" s="5"/>
      <c r="F152" s="6"/>
      <c r="Q152" s="9"/>
    </row>
    <row r="153" spans="3:17" ht="12.75">
      <c r="E153" s="5"/>
      <c r="F153" s="6"/>
      <c r="Q153" s="9"/>
    </row>
    <row r="154" spans="3:17" ht="12.75">
      <c r="E154" s="4"/>
      <c r="F154" s="7"/>
      <c r="Q154" s="9"/>
    </row>
    <row r="155" spans="3:17" ht="12.75">
      <c r="Q155" s="9"/>
    </row>
  </sheetData>
  <mergeCells count="15">
    <mergeCell ref="C6:K8"/>
    <mergeCell ref="C149:D149"/>
    <mergeCell ref="C106:D106"/>
    <mergeCell ref="M3:O3"/>
    <mergeCell ref="M4:O4"/>
    <mergeCell ref="M5:O5"/>
    <mergeCell ref="C3:K5"/>
    <mergeCell ref="C63:D63"/>
    <mergeCell ref="F103:H103"/>
    <mergeCell ref="M9:O9"/>
    <mergeCell ref="M11:O11"/>
    <mergeCell ref="M8:O8"/>
    <mergeCell ref="M6:O6"/>
    <mergeCell ref="M7:O7"/>
    <mergeCell ref="M10:O10"/>
  </mergeCells>
  <conditionalFormatting sqref="D61:P61">
    <cfRule type="cellIs" dxfId="0" priority="1" operator="lessThan">
      <formula>0</formula>
    </cfRule>
  </conditionalFormatting>
  <printOptions horizontalCentered="1" verticalCentered="1"/>
  <pageMargins left="0.25" right="0.25" top="0.75" bottom="0.75" header="0.3" footer="0.3"/>
  <pageSetup scale="75" fitToHeight="0" orientation="landscape" r:id="rId1"/>
  <ignoredErrors>
    <ignoredError sqref="D60:O60 D61:O61 P60:P61 P14" calculatedColumn="1"/>
  </ignoredError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zoomScaleNormal="100" workbookViewId="0"/>
  </sheetViews>
  <sheetFormatPr defaultRowHeight="12.75"/>
  <cols>
    <col min="1" max="1" width="3.85546875" style="8" customWidth="1"/>
    <col min="2" max="9" width="9.140625" style="8"/>
    <col min="10" max="10" width="12.85546875" style="8" customWidth="1"/>
    <col min="11" max="11" width="5.5703125" style="8" customWidth="1"/>
    <col min="12" max="16384" width="9.140625" style="8"/>
  </cols>
  <sheetData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>
      <c r="A3" s="9"/>
      <c r="B3" s="26" t="s">
        <v>80</v>
      </c>
      <c r="C3" s="18"/>
      <c r="D3" s="18"/>
      <c r="E3" s="18"/>
      <c r="F3" s="18"/>
      <c r="G3" s="18"/>
      <c r="H3" s="18"/>
      <c r="I3" s="18"/>
      <c r="J3" s="18"/>
      <c r="K3" s="9"/>
    </row>
    <row r="4" spans="1:11" ht="12.75" customHeight="1">
      <c r="A4" s="9"/>
      <c r="B4" s="18"/>
      <c r="C4" s="18"/>
      <c r="D4" s="18"/>
      <c r="E4" s="18"/>
      <c r="F4" s="18"/>
      <c r="G4" s="18"/>
      <c r="H4" s="18"/>
      <c r="I4" s="18"/>
      <c r="J4" s="18"/>
      <c r="K4" s="9"/>
    </row>
    <row r="5" spans="1:11" ht="12.75" customHeight="1">
      <c r="A5" s="9"/>
      <c r="B5" s="18"/>
      <c r="C5" s="18"/>
      <c r="D5" s="18"/>
      <c r="E5" s="18"/>
      <c r="F5" s="18"/>
      <c r="G5" s="18"/>
      <c r="H5" s="18"/>
      <c r="I5" s="18"/>
      <c r="J5" s="18"/>
      <c r="K5" s="9"/>
    </row>
    <row r="6" spans="1:11" ht="12.75" customHeight="1">
      <c r="A6" s="9"/>
      <c r="B6" s="14"/>
      <c r="C6" s="14"/>
      <c r="D6" s="14"/>
      <c r="E6" s="14"/>
      <c r="F6" s="14"/>
      <c r="G6" s="14"/>
      <c r="H6" s="14"/>
      <c r="I6" s="14"/>
      <c r="J6" s="14"/>
      <c r="K6" s="9"/>
    </row>
    <row r="7" spans="1:11" ht="12.75" customHeight="1">
      <c r="A7" s="9"/>
      <c r="B7" s="14"/>
      <c r="C7" s="14"/>
      <c r="D7" s="14"/>
      <c r="E7" s="14"/>
      <c r="F7" s="14"/>
      <c r="G7" s="14"/>
      <c r="H7" s="14"/>
      <c r="I7" s="14"/>
      <c r="J7" s="14"/>
      <c r="K7" s="9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25" customHeight="1">
      <c r="A9" s="9"/>
      <c r="B9" s="41" t="s">
        <v>69</v>
      </c>
      <c r="C9" s="41"/>
      <c r="D9" s="41"/>
      <c r="E9" s="41"/>
      <c r="F9" s="20">
        <f>Details!P3</f>
        <v>100000</v>
      </c>
      <c r="G9" s="20"/>
      <c r="H9" s="20"/>
      <c r="I9" s="20"/>
      <c r="J9" s="20"/>
      <c r="K9" s="9"/>
    </row>
    <row r="10" spans="1:11" ht="14.25" customHeight="1">
      <c r="A10" s="9"/>
      <c r="B10" s="41" t="s">
        <v>70</v>
      </c>
      <c r="C10" s="41"/>
      <c r="D10" s="41"/>
      <c r="E10" s="41"/>
      <c r="F10" s="20">
        <f>Details!P4</f>
        <v>0</v>
      </c>
      <c r="G10" s="20"/>
      <c r="H10" s="20"/>
      <c r="I10" s="20"/>
      <c r="J10" s="20"/>
      <c r="K10" s="9"/>
    </row>
    <row r="11" spans="1:11" ht="14.25" customHeight="1">
      <c r="A11" s="9"/>
      <c r="B11" s="41" t="s">
        <v>71</v>
      </c>
      <c r="C11" s="41"/>
      <c r="D11" s="41"/>
      <c r="E11" s="41"/>
      <c r="F11" s="20">
        <f>Details!P5</f>
        <v>0</v>
      </c>
      <c r="G11" s="20"/>
      <c r="H11" s="20"/>
      <c r="I11" s="20"/>
      <c r="J11" s="20"/>
      <c r="K11" s="9"/>
    </row>
    <row r="12" spans="1:11" ht="14.25" customHeight="1">
      <c r="A12" s="9"/>
      <c r="B12" s="41" t="s">
        <v>72</v>
      </c>
      <c r="C12" s="41"/>
      <c r="D12" s="41"/>
      <c r="E12" s="41"/>
      <c r="F12" s="20">
        <f>Details!P6</f>
        <v>0</v>
      </c>
      <c r="G12" s="20"/>
      <c r="H12" s="20"/>
      <c r="I12" s="20"/>
      <c r="J12" s="20"/>
      <c r="K12" s="9"/>
    </row>
    <row r="13" spans="1:11" ht="14.25" customHeight="1">
      <c r="A13" s="9"/>
      <c r="B13" s="41" t="s">
        <v>73</v>
      </c>
      <c r="C13" s="41"/>
      <c r="D13" s="41"/>
      <c r="E13" s="41"/>
      <c r="F13" s="20">
        <f>Details!P7</f>
        <v>0</v>
      </c>
      <c r="G13" s="20"/>
      <c r="H13" s="20"/>
      <c r="I13" s="20"/>
      <c r="J13" s="20"/>
      <c r="K13" s="9"/>
    </row>
    <row r="14" spans="1:11" ht="14.25" customHeight="1">
      <c r="A14" s="9"/>
      <c r="B14" s="41" t="s">
        <v>43</v>
      </c>
      <c r="C14" s="41"/>
      <c r="D14" s="41"/>
      <c r="E14" s="41"/>
      <c r="F14" s="20">
        <f>Details!P8</f>
        <v>0</v>
      </c>
      <c r="G14" s="20"/>
      <c r="H14" s="20"/>
      <c r="I14" s="20"/>
      <c r="J14" s="20"/>
      <c r="K14" s="9"/>
    </row>
    <row r="15" spans="1:11" ht="14.25" customHeight="1">
      <c r="A15" s="9"/>
      <c r="B15" s="41" t="s">
        <v>34</v>
      </c>
      <c r="C15" s="41"/>
      <c r="D15" s="41"/>
      <c r="E15" s="41"/>
      <c r="F15" s="42">
        <f>Details!P9</f>
        <v>0.28000000000000003</v>
      </c>
      <c r="G15" s="42"/>
      <c r="H15" s="42"/>
      <c r="I15" s="42"/>
      <c r="J15" s="42"/>
      <c r="K15" s="9"/>
    </row>
    <row r="16" spans="1:11" ht="14.25">
      <c r="A16" s="9"/>
      <c r="B16" s="41" t="s">
        <v>42</v>
      </c>
      <c r="C16" s="41"/>
      <c r="D16" s="41"/>
      <c r="E16" s="41"/>
      <c r="F16" s="20">
        <f>Details!P10</f>
        <v>0</v>
      </c>
      <c r="G16" s="20"/>
      <c r="H16" s="20"/>
      <c r="I16" s="20"/>
      <c r="J16" s="20"/>
      <c r="K16" s="9"/>
    </row>
    <row r="17" spans="1:11" ht="14.25" customHeight="1">
      <c r="A17" s="9"/>
      <c r="B17" s="41" t="s">
        <v>68</v>
      </c>
      <c r="C17" s="41"/>
      <c r="D17" s="41"/>
      <c r="E17" s="41"/>
      <c r="F17" s="20">
        <f>Details!P11</f>
        <v>72000</v>
      </c>
      <c r="G17" s="20"/>
      <c r="H17" s="20"/>
      <c r="I17" s="20"/>
      <c r="J17" s="20"/>
      <c r="K17" s="9"/>
    </row>
    <row r="18" spans="1:11" ht="14.25">
      <c r="A18" s="9"/>
      <c r="B18" s="10"/>
      <c r="C18" s="10"/>
      <c r="D18" s="10"/>
      <c r="E18" s="10"/>
      <c r="F18" s="11"/>
      <c r="G18" s="11"/>
      <c r="H18" s="11"/>
      <c r="I18" s="11"/>
      <c r="J18" s="11"/>
      <c r="K18" s="9"/>
    </row>
    <row r="19" spans="1:11" ht="14.25">
      <c r="A19" s="9"/>
      <c r="B19" s="19" t="s">
        <v>39</v>
      </c>
      <c r="C19" s="19"/>
      <c r="D19" s="19"/>
      <c r="E19" s="19"/>
      <c r="F19" s="17">
        <f>Details!P60</f>
        <v>48000</v>
      </c>
      <c r="G19" s="17"/>
      <c r="H19" s="17"/>
      <c r="I19" s="17"/>
      <c r="J19" s="17"/>
      <c r="K19" s="9"/>
    </row>
    <row r="20" spans="1:11" ht="14.25">
      <c r="A20" s="9"/>
      <c r="B20" s="19" t="s">
        <v>40</v>
      </c>
      <c r="C20" s="19"/>
      <c r="D20" s="19"/>
      <c r="E20" s="19"/>
      <c r="F20" s="17">
        <f>Details!P61</f>
        <v>24000</v>
      </c>
      <c r="G20" s="17"/>
      <c r="H20" s="17"/>
      <c r="I20" s="17"/>
      <c r="J20" s="17"/>
      <c r="K20" s="9"/>
    </row>
    <row r="21" spans="1:11" ht="14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9"/>
    </row>
    <row r="22" spans="1:11" ht="14.25">
      <c r="A22" s="9"/>
      <c r="B22" s="19" t="s">
        <v>32</v>
      </c>
      <c r="C22" s="19"/>
      <c r="D22" s="19"/>
      <c r="E22" s="19"/>
      <c r="F22" s="21">
        <f>Details!D151</f>
        <v>0.66666666666666663</v>
      </c>
      <c r="G22" s="22"/>
      <c r="H22" s="22"/>
      <c r="I22" s="22"/>
      <c r="J22" s="22"/>
      <c r="K22" s="9"/>
    </row>
    <row r="23" spans="1:11" ht="14.25">
      <c r="A23" s="9"/>
      <c r="B23" s="19" t="s">
        <v>41</v>
      </c>
      <c r="C23" s="19"/>
      <c r="D23" s="19"/>
      <c r="E23" s="19"/>
      <c r="F23" s="21">
        <f>Details!D150</f>
        <v>0.33333333333333331</v>
      </c>
      <c r="G23" s="22"/>
      <c r="H23" s="22"/>
      <c r="I23" s="22"/>
      <c r="J23" s="22"/>
      <c r="K23" s="9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B27" s="16"/>
      <c r="C27" s="16"/>
      <c r="D27" s="16"/>
      <c r="E27" s="16"/>
      <c r="F27" s="16"/>
      <c r="G27" s="16"/>
      <c r="H27" s="16"/>
      <c r="I27" s="16"/>
      <c r="J27" s="16"/>
    </row>
    <row r="28" spans="1:11">
      <c r="B28" s="16"/>
      <c r="C28" s="16"/>
      <c r="D28" s="16"/>
      <c r="E28" s="16"/>
      <c r="F28" s="16"/>
      <c r="G28" s="16"/>
      <c r="H28" s="16"/>
      <c r="I28" s="16"/>
      <c r="J28" s="16"/>
    </row>
    <row r="29" spans="1:11">
      <c r="B29" s="16"/>
      <c r="C29" s="16"/>
      <c r="D29" s="16"/>
      <c r="E29" s="16"/>
      <c r="F29" s="16"/>
      <c r="G29" s="16"/>
      <c r="H29" s="16"/>
      <c r="I29" s="16"/>
      <c r="J29" s="16"/>
    </row>
    <row r="30" spans="1:11">
      <c r="B30" s="16"/>
      <c r="C30" s="16"/>
      <c r="D30" s="16"/>
      <c r="E30" s="16"/>
      <c r="F30" s="16"/>
      <c r="G30" s="16"/>
      <c r="H30" s="16"/>
      <c r="I30" s="16"/>
      <c r="J30" s="16"/>
    </row>
    <row r="31" spans="1:11">
      <c r="B31" s="16"/>
      <c r="C31" s="16"/>
      <c r="D31" s="16"/>
      <c r="E31" s="16"/>
      <c r="F31" s="16"/>
      <c r="G31" s="16"/>
      <c r="H31" s="16"/>
      <c r="I31" s="16"/>
      <c r="J31" s="16"/>
    </row>
  </sheetData>
  <mergeCells count="28">
    <mergeCell ref="B17:E17"/>
    <mergeCell ref="B15:E15"/>
    <mergeCell ref="B16:E16"/>
    <mergeCell ref="B19:E19"/>
    <mergeCell ref="B20:E20"/>
    <mergeCell ref="B22:E22"/>
    <mergeCell ref="B23:E23"/>
    <mergeCell ref="F13:J13"/>
    <mergeCell ref="F14:J14"/>
    <mergeCell ref="F19:J19"/>
    <mergeCell ref="F15:J15"/>
    <mergeCell ref="F16:J16"/>
    <mergeCell ref="F17:J17"/>
    <mergeCell ref="B26:J31"/>
    <mergeCell ref="F20:J20"/>
    <mergeCell ref="B3:J5"/>
    <mergeCell ref="B9:E9"/>
    <mergeCell ref="B13:E13"/>
    <mergeCell ref="F9:J9"/>
    <mergeCell ref="F22:J22"/>
    <mergeCell ref="F23:J23"/>
    <mergeCell ref="B10:E10"/>
    <mergeCell ref="F10:J10"/>
    <mergeCell ref="B11:E11"/>
    <mergeCell ref="F11:J11"/>
    <mergeCell ref="B12:E12"/>
    <mergeCell ref="F12:J12"/>
    <mergeCell ref="B14:E14"/>
  </mergeCells>
  <printOptions horizontalCentered="1" verticalCentered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</vt:lpstr>
      <vt:lpstr>Snapshot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Julian</dc:creator>
  <cp:keywords/>
  <cp:lastModifiedBy>Julian Schubach</cp:lastModifiedBy>
  <cp:lastPrinted>2016-08-08T14:35:32Z</cp:lastPrinted>
  <dcterms:created xsi:type="dcterms:W3CDTF">2013-08-29T15:37:13Z</dcterms:created>
  <dcterms:modified xsi:type="dcterms:W3CDTF">2017-01-11T15:23:51Z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