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960"/>
  </bookViews>
  <sheets>
    <sheet name="Prospetto" sheetId="1" r:id="rId1"/>
    <sheet name="Parametri di calcolo" sheetId="2" r:id="rId2"/>
    <sheet name="Montante calcolat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E47" i="3"/>
  <c r="L46" i="3"/>
  <c r="H47" i="3" s="1"/>
  <c r="E46" i="3"/>
  <c r="H45" i="3"/>
  <c r="I43" i="3"/>
  <c r="H46" i="3" s="1"/>
  <c r="H43" i="3"/>
  <c r="H42" i="3"/>
  <c r="L36" i="3"/>
  <c r="H35" i="3"/>
  <c r="H37" i="3"/>
  <c r="H39" i="3" s="1"/>
  <c r="E36" i="3"/>
  <c r="E37" i="3"/>
  <c r="H36" i="3"/>
  <c r="H33" i="3"/>
  <c r="I33" i="3" s="1"/>
  <c r="H32" i="3"/>
  <c r="H49" i="3" l="1"/>
  <c r="M21" i="3"/>
  <c r="M7" i="3"/>
  <c r="D9" i="2" l="1"/>
  <c r="D8" i="2"/>
  <c r="D7" i="2"/>
  <c r="D6" i="2"/>
  <c r="D5" i="2"/>
  <c r="D4" i="2"/>
  <c r="D10" i="2"/>
  <c r="C25" i="3" s="1"/>
  <c r="C11" i="3" l="1"/>
  <c r="C6" i="3"/>
  <c r="C20" i="3"/>
  <c r="C8" i="3"/>
  <c r="C22" i="3"/>
  <c r="C10" i="3"/>
  <c r="C24" i="3"/>
  <c r="B19" i="3"/>
  <c r="N19" i="3" s="1"/>
  <c r="C19" i="3"/>
  <c r="C7" i="3"/>
  <c r="C21" i="3"/>
  <c r="C9" i="3"/>
  <c r="C23" i="3"/>
  <c r="B5" i="3"/>
  <c r="D5" i="3" s="1"/>
  <c r="C5" i="3"/>
  <c r="B20" i="3" l="1"/>
  <c r="N20" i="3" s="1"/>
  <c r="O19" i="3"/>
  <c r="E5" i="3"/>
  <c r="F5" i="3"/>
  <c r="G5" i="3" s="1"/>
  <c r="B21" i="3" l="1"/>
  <c r="O20" i="3"/>
  <c r="H5" i="3"/>
  <c r="I5" i="3" s="1"/>
  <c r="D21" i="3" l="1"/>
  <c r="E21" i="3" s="1"/>
  <c r="N5" i="3"/>
  <c r="B6" i="3" l="1"/>
  <c r="D6" i="3" s="1"/>
  <c r="E6" i="3" s="1"/>
  <c r="F21" i="3"/>
  <c r="G21" i="3" s="1"/>
  <c r="O5" i="3"/>
  <c r="H21" i="3" l="1"/>
  <c r="I21" i="3" s="1"/>
  <c r="F6" i="3"/>
  <c r="J21" i="3" l="1"/>
  <c r="K21" i="3" s="1"/>
  <c r="G6" i="3"/>
  <c r="H6" i="3"/>
  <c r="I6" i="3" s="1"/>
  <c r="L21" i="3" l="1"/>
  <c r="N21" i="3" s="1"/>
  <c r="O21" i="3" s="1"/>
  <c r="N6" i="3"/>
  <c r="B7" i="3" l="1"/>
  <c r="D7" i="3" s="1"/>
  <c r="F7" i="3" s="1"/>
  <c r="H7" i="3" s="1"/>
  <c r="J7" i="3" s="1"/>
  <c r="B22" i="3"/>
  <c r="O6" i="3"/>
  <c r="D22" i="3" l="1"/>
  <c r="E22" i="3" s="1"/>
  <c r="E7" i="3"/>
  <c r="G7" i="3"/>
  <c r="F22" i="3" l="1"/>
  <c r="G22" i="3" s="1"/>
  <c r="I7" i="3"/>
  <c r="H22" i="3" l="1"/>
  <c r="I22" i="3" s="1"/>
  <c r="K7" i="3"/>
  <c r="J22" i="3" l="1"/>
  <c r="K22" i="3" s="1"/>
  <c r="L7" i="3"/>
  <c r="L22" i="3" l="1"/>
  <c r="M22" i="3" s="1"/>
  <c r="N22" i="3" s="1"/>
  <c r="N7" i="3"/>
  <c r="B8" i="3" l="1"/>
  <c r="D8" i="3" s="1"/>
  <c r="E8" i="3" s="1"/>
  <c r="B23" i="3"/>
  <c r="D23" i="3" s="1"/>
  <c r="E23" i="3" s="1"/>
  <c r="O22" i="3"/>
  <c r="O7" i="3"/>
  <c r="F23" i="3" l="1"/>
  <c r="G23" i="3" s="1"/>
  <c r="F8" i="3"/>
  <c r="H23" i="3" l="1"/>
  <c r="I23" i="3" s="1"/>
  <c r="G8" i="3"/>
  <c r="H8" i="3"/>
  <c r="J23" i="3" l="1"/>
  <c r="K23" i="3" s="1"/>
  <c r="I8" i="3"/>
  <c r="J8" i="3"/>
  <c r="L23" i="3" l="1"/>
  <c r="M23" i="3" s="1"/>
  <c r="N23" i="3" s="1"/>
  <c r="B24" i="3" s="1"/>
  <c r="K8" i="3"/>
  <c r="L8" i="3"/>
  <c r="M8" i="3" s="1"/>
  <c r="D24" i="3" l="1"/>
  <c r="E24" i="3" s="1"/>
  <c r="O23" i="3"/>
  <c r="N8" i="3"/>
  <c r="B9" i="3" l="1"/>
  <c r="D9" i="3" s="1"/>
  <c r="E9" i="3" s="1"/>
  <c r="F24" i="3"/>
  <c r="G24" i="3" s="1"/>
  <c r="O8" i="3"/>
  <c r="H24" i="3" l="1"/>
  <c r="F9" i="3"/>
  <c r="G9" i="3" s="1"/>
  <c r="I24" i="3" l="1"/>
  <c r="J24" i="3"/>
  <c r="K24" i="3" s="1"/>
  <c r="H9" i="3"/>
  <c r="I9" i="3" s="1"/>
  <c r="L24" i="3" l="1"/>
  <c r="M24" i="3" s="1"/>
  <c r="J9" i="3"/>
  <c r="K9" i="3" s="1"/>
  <c r="N24" i="3" l="1"/>
  <c r="B25" i="3" s="1"/>
  <c r="L9" i="3"/>
  <c r="M9" i="3" s="1"/>
  <c r="N9" i="3" s="1"/>
  <c r="B10" i="3" l="1"/>
  <c r="D10" i="3" s="1"/>
  <c r="E10" i="3" s="1"/>
  <c r="D25" i="3"/>
  <c r="E25" i="3" s="1"/>
  <c r="O24" i="3"/>
  <c r="O9" i="3"/>
  <c r="F25" i="3" l="1"/>
  <c r="G25" i="3" s="1"/>
  <c r="F10" i="3"/>
  <c r="G10" i="3" s="1"/>
  <c r="H25" i="3" l="1"/>
  <c r="I25" i="3" s="1"/>
  <c r="H10" i="3"/>
  <c r="J25" i="3" l="1"/>
  <c r="K25" i="3" s="1"/>
  <c r="I10" i="3"/>
  <c r="J10" i="3"/>
  <c r="K10" i="3" s="1"/>
  <c r="L25" i="3" l="1"/>
  <c r="M25" i="3" s="1"/>
  <c r="N25" i="3" s="1"/>
  <c r="O25" i="3" s="1"/>
  <c r="O26" i="3" s="1"/>
  <c r="L10" i="3"/>
  <c r="M10" i="3" s="1"/>
  <c r="N10" i="3" s="1"/>
  <c r="B11" i="3" l="1"/>
  <c r="D11" i="3" s="1"/>
  <c r="E11" i="3" s="1"/>
  <c r="O10" i="3"/>
  <c r="F11" i="3" l="1"/>
  <c r="G11" i="3" s="1"/>
  <c r="H11" i="3" l="1"/>
  <c r="I11" i="3" s="1"/>
  <c r="J11" i="3" l="1"/>
  <c r="K11" i="3" s="1"/>
  <c r="L11" i="3" l="1"/>
  <c r="M11" i="3" s="1"/>
  <c r="N11" i="3" s="1"/>
  <c r="O11" i="3" s="1"/>
  <c r="O12" i="3" s="1"/>
  <c r="O29" i="3" s="1"/>
  <c r="B17" i="1" s="1"/>
</calcChain>
</file>

<file path=xl/sharedStrings.xml><?xml version="1.0" encoding="utf-8"?>
<sst xmlns="http://schemas.openxmlformats.org/spreadsheetml/2006/main" count="81" uniqueCount="41">
  <si>
    <t>Nome</t>
  </si>
  <si>
    <t>Cognome</t>
  </si>
  <si>
    <t>Codice Fiscale</t>
  </si>
  <si>
    <t>Numero Pensione</t>
  </si>
  <si>
    <t>Data fine calcolo</t>
  </si>
  <si>
    <t>Calcolo effettuato il</t>
  </si>
  <si>
    <t>Anno</t>
  </si>
  <si>
    <t>Trattamento Minimo INPS</t>
  </si>
  <si>
    <t>Indice Inflazione</t>
  </si>
  <si>
    <t>Mesi Erogazione Pensione</t>
  </si>
  <si>
    <t>1Fascia</t>
  </si>
  <si>
    <t>Percentuale</t>
  </si>
  <si>
    <t>2Fascia</t>
  </si>
  <si>
    <t>3Fascia</t>
  </si>
  <si>
    <t>4Fascia</t>
  </si>
  <si>
    <t>5Fascia</t>
  </si>
  <si>
    <t>Quota Fissa</t>
  </si>
  <si>
    <t>Rivalutazione</t>
  </si>
  <si>
    <t>Percepito</t>
  </si>
  <si>
    <t>Arretrati</t>
  </si>
  <si>
    <t>Importo Mensile di partenza</t>
  </si>
  <si>
    <t>Fascia 1</t>
  </si>
  <si>
    <t>Fascia 2</t>
  </si>
  <si>
    <t>Fascia 3</t>
  </si>
  <si>
    <t>Fascia 4</t>
  </si>
  <si>
    <t>Fascia 5</t>
  </si>
  <si>
    <t>Mese rivalutato</t>
  </si>
  <si>
    <t>Lordo anno</t>
  </si>
  <si>
    <t>Mesi</t>
  </si>
  <si>
    <t>Lordo periodo</t>
  </si>
  <si>
    <t>Quota</t>
  </si>
  <si>
    <t>Riv.</t>
  </si>
  <si>
    <t>Mensilità Min INPS</t>
  </si>
  <si>
    <t>SIMULAZIONE DI CALCOLO DEL DANNO*</t>
  </si>
  <si>
    <t>Ammontare degli arretrati*</t>
  </si>
  <si>
    <t>Data decorrenza pensione</t>
  </si>
  <si>
    <t xml:space="preserve">Importo mensile lordo della pensione </t>
  </si>
  <si>
    <t>*N.B.: l'Importo indicato è una mera simulazione che non ha alcun valore certificativo e pertanto non determina responsabilità di alcun genere a carico dell'associazione Federmanager che fornisce il servizio.</t>
  </si>
  <si>
    <t>Si consiglia di inserire l'importo lordo mensile più recente (attenzione se dicembre va esclusa la 13A).</t>
  </si>
  <si>
    <t>Per default è fissata al 30/04/2018 ma può essere modificata se necessario.</t>
  </si>
  <si>
    <t>Le decorrenze delle pensioni interessate sono quelle precedenti al 2014 (se viene inserita una data successiva il risultato del calcolo sarà zero) da inserire con formato GG/MM/AAAA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</si>
</sst>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wrapText="1"/>
    </xf>
    <xf numFmtId="164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/>
    <xf numFmtId="164" fontId="0" fillId="3" borderId="1" xfId="0" applyNumberFormat="1" applyFill="1" applyBorder="1"/>
    <xf numFmtId="0" fontId="0" fillId="3" borderId="1" xfId="0" applyFill="1" applyBorder="1"/>
    <xf numFmtId="164" fontId="0" fillId="0" borderId="6" xfId="0" applyNumberFormat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164" fontId="4" fillId="4" borderId="2" xfId="0" applyNumberFormat="1" applyFont="1" applyFill="1" applyBorder="1" applyAlignment="1">
      <alignment horizontal="center" vertical="center"/>
    </xf>
    <xf numFmtId="2" fontId="0" fillId="0" borderId="1" xfId="0" applyNumberFormat="1" applyBorder="1"/>
    <xf numFmtId="10" fontId="0" fillId="0" borderId="1" xfId="1" applyNumberFormat="1" applyFont="1" applyBorder="1"/>
    <xf numFmtId="10" fontId="0" fillId="0" borderId="1" xfId="0" applyNumberFormat="1" applyBorder="1"/>
    <xf numFmtId="0" fontId="0" fillId="0" borderId="0" xfId="0" applyBorder="1" applyAlignment="1">
      <alignment horizontal="left" vertical="justify" wrapText="1"/>
    </xf>
    <xf numFmtId="0" fontId="0" fillId="0" borderId="9" xfId="0" applyBorder="1" applyAlignment="1">
      <alignment horizontal="center" vertical="center" wrapText="1"/>
    </xf>
    <xf numFmtId="14" fontId="0" fillId="0" borderId="2" xfId="0" applyNumberFormat="1" applyBorder="1"/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justify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3" sqref="C23"/>
    </sheetView>
  </sheetViews>
  <sheetFormatPr defaultRowHeight="14.4" x14ac:dyDescent="0.3"/>
  <cols>
    <col min="1" max="1" width="25.44140625" style="2" customWidth="1"/>
    <col min="2" max="2" width="31" customWidth="1"/>
    <col min="3" max="3" width="71.109375" style="1" customWidth="1"/>
  </cols>
  <sheetData>
    <row r="1" spans="1:3" ht="22.8" customHeight="1" thickBot="1" x14ac:dyDescent="0.35">
      <c r="A1" s="28" t="s">
        <v>33</v>
      </c>
      <c r="B1" s="29"/>
      <c r="C1" s="30"/>
    </row>
    <row r="2" spans="1:3" ht="15" thickBot="1" x14ac:dyDescent="0.35">
      <c r="A2" s="3"/>
      <c r="B2" s="4"/>
      <c r="C2" s="6"/>
    </row>
    <row r="3" spans="1:3" ht="16.2" thickBot="1" x14ac:dyDescent="0.35">
      <c r="A3" s="3" t="s">
        <v>0</v>
      </c>
      <c r="B3" s="32"/>
      <c r="C3" s="33"/>
    </row>
    <row r="4" spans="1:3" ht="9" customHeight="1" thickBot="1" x14ac:dyDescent="0.35">
      <c r="A4" s="3"/>
      <c r="B4" s="6"/>
      <c r="C4" s="6"/>
    </row>
    <row r="5" spans="1:3" ht="15" thickBot="1" x14ac:dyDescent="0.35">
      <c r="A5" s="3" t="s">
        <v>1</v>
      </c>
      <c r="B5" s="34"/>
      <c r="C5" s="35"/>
    </row>
    <row r="6" spans="1:3" ht="6.75" customHeight="1" thickBot="1" x14ac:dyDescent="0.35">
      <c r="A6" s="3"/>
      <c r="B6" s="6"/>
      <c r="C6" s="6"/>
    </row>
    <row r="7" spans="1:3" ht="15" thickBot="1" x14ac:dyDescent="0.35">
      <c r="A7" s="3" t="s">
        <v>2</v>
      </c>
      <c r="B7" s="34"/>
      <c r="C7" s="35"/>
    </row>
    <row r="8" spans="1:3" ht="5.25" customHeight="1" thickBot="1" x14ac:dyDescent="0.35">
      <c r="A8" s="3"/>
      <c r="B8" s="6"/>
      <c r="C8" s="6"/>
    </row>
    <row r="9" spans="1:3" ht="15" thickBot="1" x14ac:dyDescent="0.35">
      <c r="A9" s="3" t="s">
        <v>3</v>
      </c>
      <c r="B9" s="34"/>
      <c r="C9" s="35"/>
    </row>
    <row r="10" spans="1:3" ht="6.75" customHeight="1" thickBot="1" x14ac:dyDescent="0.35">
      <c r="A10" s="3"/>
      <c r="B10" s="4"/>
      <c r="C10" s="6"/>
    </row>
    <row r="11" spans="1:3" ht="43.8" thickBot="1" x14ac:dyDescent="0.35">
      <c r="A11" s="3" t="s">
        <v>35</v>
      </c>
      <c r="B11" s="8">
        <v>40909</v>
      </c>
      <c r="C11" s="6" t="s">
        <v>40</v>
      </c>
    </row>
    <row r="12" spans="1:3" ht="15" thickBot="1" x14ac:dyDescent="0.35">
      <c r="A12" s="3"/>
      <c r="B12" s="4"/>
      <c r="C12" s="6"/>
    </row>
    <row r="13" spans="1:3" ht="28.5" customHeight="1" thickBot="1" x14ac:dyDescent="0.35">
      <c r="A13" s="25" t="s">
        <v>36</v>
      </c>
      <c r="B13" s="7"/>
      <c r="C13" s="1" t="s">
        <v>38</v>
      </c>
    </row>
    <row r="14" spans="1:3" ht="15" thickBot="1" x14ac:dyDescent="0.35">
      <c r="A14" s="3"/>
      <c r="B14" s="4"/>
      <c r="C14" s="4"/>
    </row>
    <row r="15" spans="1:3" ht="18.600000000000001" thickBot="1" x14ac:dyDescent="0.35">
      <c r="A15" s="3" t="s">
        <v>4</v>
      </c>
      <c r="B15" s="8">
        <v>43220</v>
      </c>
      <c r="C15" s="6" t="s">
        <v>39</v>
      </c>
    </row>
    <row r="16" spans="1:3" ht="15" thickBot="1" x14ac:dyDescent="0.35">
      <c r="A16" s="3"/>
      <c r="B16" s="4"/>
      <c r="C16" s="6"/>
    </row>
    <row r="17" spans="1:3" ht="29.25" customHeight="1" thickBot="1" x14ac:dyDescent="0.35">
      <c r="A17" s="3" t="s">
        <v>34</v>
      </c>
      <c r="B17" s="21">
        <f>'Montante calcolato'!O29</f>
        <v>0</v>
      </c>
      <c r="C17" s="6"/>
    </row>
    <row r="18" spans="1:3" ht="15" thickBot="1" x14ac:dyDescent="0.35">
      <c r="C18" s="6"/>
    </row>
    <row r="19" spans="1:3" ht="15" thickBot="1" x14ac:dyDescent="0.35">
      <c r="A19" s="3" t="s">
        <v>5</v>
      </c>
      <c r="B19" s="27"/>
      <c r="C19" s="6"/>
    </row>
    <row r="20" spans="1:3" x14ac:dyDescent="0.3">
      <c r="A20" s="3"/>
      <c r="B20" s="4"/>
      <c r="C20" s="6"/>
    </row>
    <row r="21" spans="1:3" ht="34.799999999999997" customHeight="1" x14ac:dyDescent="0.3">
      <c r="A21" s="31" t="s">
        <v>37</v>
      </c>
      <c r="B21" s="31"/>
      <c r="C21" s="31"/>
    </row>
    <row r="22" spans="1:3" x14ac:dyDescent="0.3">
      <c r="A22" s="3"/>
      <c r="B22" s="4"/>
      <c r="C22" s="6"/>
    </row>
  </sheetData>
  <mergeCells count="6">
    <mergeCell ref="A1:C1"/>
    <mergeCell ref="A21:C21"/>
    <mergeCell ref="B3:C3"/>
    <mergeCell ref="B5:C5"/>
    <mergeCell ref="B7:C7"/>
    <mergeCell ref="B9:C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workbookViewId="0">
      <selection activeCell="F21" sqref="F21"/>
    </sheetView>
  </sheetViews>
  <sheetFormatPr defaultRowHeight="14.4" x14ac:dyDescent="0.3"/>
  <cols>
    <col min="2" max="2" width="12.109375" customWidth="1"/>
    <col min="3" max="3" width="10.44140625" customWidth="1"/>
    <col min="4" max="5" width="11.109375" customWidth="1"/>
    <col min="7" max="7" width="12" customWidth="1"/>
    <col min="9" max="9" width="12" customWidth="1"/>
    <col min="10" max="10" width="13.6640625" customWidth="1"/>
    <col min="11" max="11" width="12" customWidth="1"/>
    <col min="13" max="13" width="12" customWidth="1"/>
    <col min="15" max="15" width="12" customWidth="1"/>
  </cols>
  <sheetData>
    <row r="2" spans="1:17" s="9" customFormat="1" ht="45" customHeight="1" x14ac:dyDescent="0.3">
      <c r="A2" s="36" t="s">
        <v>6</v>
      </c>
      <c r="B2" s="36" t="s">
        <v>7</v>
      </c>
      <c r="C2" s="36" t="s">
        <v>8</v>
      </c>
      <c r="D2" s="36" t="s">
        <v>9</v>
      </c>
      <c r="E2" s="36" t="s">
        <v>16</v>
      </c>
      <c r="F2" s="36" t="s">
        <v>10</v>
      </c>
      <c r="G2" s="36"/>
      <c r="H2" s="36" t="s">
        <v>12</v>
      </c>
      <c r="I2" s="36"/>
      <c r="J2" s="36" t="s">
        <v>13</v>
      </c>
      <c r="K2" s="36"/>
      <c r="L2" s="36" t="s">
        <v>14</v>
      </c>
      <c r="M2" s="36"/>
      <c r="N2" s="36" t="s">
        <v>15</v>
      </c>
      <c r="O2" s="36"/>
    </row>
    <row r="3" spans="1:17" s="9" customFormat="1" ht="28.8" x14ac:dyDescent="0.3">
      <c r="A3" s="36"/>
      <c r="B3" s="36"/>
      <c r="C3" s="36"/>
      <c r="D3" s="36"/>
      <c r="E3" s="36"/>
      <c r="F3" s="13" t="s">
        <v>32</v>
      </c>
      <c r="G3" s="13" t="s">
        <v>11</v>
      </c>
      <c r="H3" s="13" t="s">
        <v>32</v>
      </c>
      <c r="I3" s="13" t="s">
        <v>11</v>
      </c>
      <c r="J3" s="13" t="s">
        <v>32</v>
      </c>
      <c r="K3" s="13" t="s">
        <v>11</v>
      </c>
      <c r="L3" s="13" t="s">
        <v>32</v>
      </c>
      <c r="M3" s="13" t="s">
        <v>11</v>
      </c>
      <c r="N3" s="13" t="s">
        <v>32</v>
      </c>
      <c r="O3" s="13" t="s">
        <v>11</v>
      </c>
    </row>
    <row r="4" spans="1:17" x14ac:dyDescent="0.3">
      <c r="A4" s="5">
        <v>2012</v>
      </c>
      <c r="B4" s="22">
        <v>481</v>
      </c>
      <c r="C4" s="23">
        <v>2.7E-2</v>
      </c>
      <c r="D4" s="22">
        <f>(IF(YEAR(Prospetto!$B$11)&lt;A4,12,IF(YEAR(Prospetto!$B$11)=A4,(13-MONTH(Prospetto!$B$11)),0))-IF(YEAR(Prospetto!$B$15)&lt;A4,12,IF(YEAR(Prospetto!$B$15)=A4,(12-MONTH(Prospetto!$B$15)),0)))/12*13</f>
        <v>13</v>
      </c>
      <c r="E4" s="22"/>
      <c r="F4" s="5">
        <v>3</v>
      </c>
      <c r="G4" s="24">
        <v>1</v>
      </c>
      <c r="H4" s="5">
        <v>2</v>
      </c>
      <c r="I4" s="24">
        <v>0.9</v>
      </c>
      <c r="J4" s="5">
        <v>99</v>
      </c>
      <c r="K4" s="24">
        <v>0.75</v>
      </c>
      <c r="L4" s="5"/>
      <c r="M4" s="5"/>
      <c r="N4" s="5"/>
      <c r="O4" s="5"/>
      <c r="Q4" s="10"/>
    </row>
    <row r="5" spans="1:17" x14ac:dyDescent="0.3">
      <c r="A5" s="5">
        <v>2013</v>
      </c>
      <c r="B5" s="5">
        <v>495.43</v>
      </c>
      <c r="C5" s="23">
        <v>0.03</v>
      </c>
      <c r="D5" s="22">
        <f>(IF(YEAR(Prospetto!$B$11)&lt;A5,12,IF(YEAR(Prospetto!$B$11)=A5,(13-MONTH(Prospetto!$B$11)),0))-IF(YEAR(Prospetto!$B$15)&lt;A5,12,IF(YEAR(Prospetto!$B$15)=A5,(12-MONTH(Prospetto!$B$15)),0)))/12*13</f>
        <v>13</v>
      </c>
      <c r="E5" s="22"/>
      <c r="F5" s="5">
        <v>3</v>
      </c>
      <c r="G5" s="24">
        <v>1</v>
      </c>
      <c r="H5" s="5">
        <v>2</v>
      </c>
      <c r="I5" s="24">
        <v>0.9</v>
      </c>
      <c r="J5" s="5">
        <v>99</v>
      </c>
      <c r="K5" s="24">
        <v>0.75</v>
      </c>
      <c r="L5" s="5"/>
      <c r="M5" s="5"/>
      <c r="N5" s="5"/>
      <c r="O5" s="5"/>
    </row>
    <row r="6" spans="1:17" x14ac:dyDescent="0.3">
      <c r="A6" s="5">
        <v>2014</v>
      </c>
      <c r="B6" s="5">
        <v>500.88</v>
      </c>
      <c r="C6" s="23">
        <v>1.0999999999999999E-2</v>
      </c>
      <c r="D6" s="22">
        <f>(IF(YEAR(Prospetto!$B$11)&lt;A6,12,IF(YEAR(Prospetto!$B$11)=A6,(13-MONTH(Prospetto!$B$11)),0))-IF(YEAR(Prospetto!$B$15)&lt;A6,12,IF(YEAR(Prospetto!$B$15)=A6,(12-MONTH(Prospetto!$B$15)),0)))/12*13</f>
        <v>13</v>
      </c>
      <c r="E6" s="22">
        <v>13.08</v>
      </c>
      <c r="F6" s="5">
        <v>3</v>
      </c>
      <c r="G6" s="24">
        <v>1</v>
      </c>
      <c r="H6" s="5">
        <v>1</v>
      </c>
      <c r="I6" s="24">
        <v>0.95</v>
      </c>
      <c r="J6" s="5">
        <v>1</v>
      </c>
      <c r="K6" s="24">
        <v>0.75</v>
      </c>
      <c r="L6" s="5">
        <v>1</v>
      </c>
      <c r="M6" s="24">
        <v>0.5</v>
      </c>
      <c r="N6" s="5">
        <v>99</v>
      </c>
      <c r="O6" s="24">
        <v>0.45</v>
      </c>
    </row>
    <row r="7" spans="1:17" x14ac:dyDescent="0.3">
      <c r="A7" s="5">
        <v>2015</v>
      </c>
      <c r="B7" s="5">
        <v>501.89</v>
      </c>
      <c r="C7" s="23">
        <v>2E-3</v>
      </c>
      <c r="D7" s="22">
        <f>(IF(YEAR(Prospetto!$B$11)&lt;A7,12,IF(YEAR(Prospetto!$B$11)=A7,(13-MONTH(Prospetto!$B$11)),0))-IF(YEAR(Prospetto!$B$15)&lt;A7,12,IF(YEAR(Prospetto!$B$15)=A7,(12-MONTH(Prospetto!$B$15)),0)))/12*13</f>
        <v>13</v>
      </c>
      <c r="E7" s="22"/>
      <c r="F7" s="5">
        <v>3</v>
      </c>
      <c r="G7" s="24">
        <v>1</v>
      </c>
      <c r="H7" s="5">
        <v>1</v>
      </c>
      <c r="I7" s="24">
        <v>0.95</v>
      </c>
      <c r="J7" s="5">
        <v>1</v>
      </c>
      <c r="K7" s="24">
        <v>0.75</v>
      </c>
      <c r="L7" s="5">
        <v>1</v>
      </c>
      <c r="M7" s="24">
        <v>0.5</v>
      </c>
      <c r="N7" s="5">
        <v>99</v>
      </c>
      <c r="O7" s="24">
        <v>0.45</v>
      </c>
    </row>
    <row r="8" spans="1:17" x14ac:dyDescent="0.3">
      <c r="A8" s="5">
        <v>2016</v>
      </c>
      <c r="B8" s="5">
        <v>501.89</v>
      </c>
      <c r="C8" s="23">
        <v>0</v>
      </c>
      <c r="D8" s="22">
        <f>(IF(YEAR(Prospetto!$B$11)&lt;A8,12,IF(YEAR(Prospetto!$B$11)=A8,(13-MONTH(Prospetto!$B$11)),0))-IF(YEAR(Prospetto!$B$15)&lt;A8,12,IF(YEAR(Prospetto!$B$15)=A8,(12-MONTH(Prospetto!$B$15)),0)))/12*13</f>
        <v>13</v>
      </c>
      <c r="E8" s="22"/>
      <c r="F8" s="5">
        <v>3</v>
      </c>
      <c r="G8" s="24">
        <v>1</v>
      </c>
      <c r="H8" s="5">
        <v>1</v>
      </c>
      <c r="I8" s="24">
        <v>0.95</v>
      </c>
      <c r="J8" s="5">
        <v>1</v>
      </c>
      <c r="K8" s="24">
        <v>0.75</v>
      </c>
      <c r="L8" s="5">
        <v>1</v>
      </c>
      <c r="M8" s="24">
        <v>0.5</v>
      </c>
      <c r="N8" s="5">
        <v>99</v>
      </c>
      <c r="O8" s="24">
        <v>0.45</v>
      </c>
    </row>
    <row r="9" spans="1:17" x14ac:dyDescent="0.3">
      <c r="A9" s="5">
        <v>2017</v>
      </c>
      <c r="B9" s="5">
        <v>501.89</v>
      </c>
      <c r="C9" s="23">
        <v>0</v>
      </c>
      <c r="D9" s="22">
        <f>(IF(YEAR(Prospetto!$B$11)&lt;A9,12,IF(YEAR(Prospetto!$B$11)=A9,(13-MONTH(Prospetto!$B$11)),0))-IF(YEAR(Prospetto!$B$15)&lt;A9,12,IF(YEAR(Prospetto!$B$15)=A9,(12-MONTH(Prospetto!$B$15)),0)))/12*13</f>
        <v>13</v>
      </c>
      <c r="E9" s="22"/>
      <c r="F9" s="5">
        <v>3</v>
      </c>
      <c r="G9" s="24">
        <v>1</v>
      </c>
      <c r="H9" s="5">
        <v>1</v>
      </c>
      <c r="I9" s="24">
        <v>0.95</v>
      </c>
      <c r="J9" s="5">
        <v>1</v>
      </c>
      <c r="K9" s="24">
        <v>0.75</v>
      </c>
      <c r="L9" s="5">
        <v>1</v>
      </c>
      <c r="M9" s="24">
        <v>0.5</v>
      </c>
      <c r="N9" s="5">
        <v>99</v>
      </c>
      <c r="O9" s="24">
        <v>0.45</v>
      </c>
    </row>
    <row r="10" spans="1:17" x14ac:dyDescent="0.3">
      <c r="A10" s="5">
        <v>2018</v>
      </c>
      <c r="B10" s="5">
        <v>507.42</v>
      </c>
      <c r="C10" s="23">
        <v>1.0999999999999999E-2</v>
      </c>
      <c r="D10" s="22">
        <f>(IF(YEAR(Prospetto!$B$11)&lt;A10,12,IF(YEAR(Prospetto!$B$11)=A10,(13-MONTH(Prospetto!$B$11)),0))-IF(YEAR(Prospetto!$B$15)&lt;A10,12,IF(YEAR(Prospetto!$B$15)=A10,(12-MONTH(Prospetto!$B$15)),0)))/12*13</f>
        <v>4.333333333333333</v>
      </c>
      <c r="E10" s="22"/>
      <c r="F10" s="5">
        <v>3</v>
      </c>
      <c r="G10" s="24">
        <v>1</v>
      </c>
      <c r="H10" s="5">
        <v>1</v>
      </c>
      <c r="I10" s="24">
        <v>0.95</v>
      </c>
      <c r="J10" s="5">
        <v>1</v>
      </c>
      <c r="K10" s="24">
        <v>0.75</v>
      </c>
      <c r="L10" s="5">
        <v>1</v>
      </c>
      <c r="M10" s="24">
        <v>0.5</v>
      </c>
      <c r="N10" s="5">
        <v>99</v>
      </c>
      <c r="O10" s="24">
        <v>0.45</v>
      </c>
    </row>
    <row r="11" spans="1:17" x14ac:dyDescent="0.3">
      <c r="D11" s="1"/>
    </row>
    <row r="12" spans="1:17" x14ac:dyDescent="0.3">
      <c r="D12" s="1"/>
    </row>
    <row r="13" spans="1:17" x14ac:dyDescent="0.3">
      <c r="D13" s="1"/>
    </row>
    <row r="14" spans="1:17" x14ac:dyDescent="0.3">
      <c r="D14" s="1"/>
    </row>
    <row r="15" spans="1:17" x14ac:dyDescent="0.3">
      <c r="D15" s="1"/>
    </row>
  </sheetData>
  <sheetProtection password="9868" sheet="1" objects="1" scenarios="1"/>
  <mergeCells count="10">
    <mergeCell ref="J2:K2"/>
    <mergeCell ref="E2:E3"/>
    <mergeCell ref="L2:M2"/>
    <mergeCell ref="N2:O2"/>
    <mergeCell ref="F2:G2"/>
    <mergeCell ref="A2:A3"/>
    <mergeCell ref="B2:B3"/>
    <mergeCell ref="C2:C3"/>
    <mergeCell ref="D2:D3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workbookViewId="0">
      <selection activeCell="F22" sqref="F22"/>
    </sheetView>
  </sheetViews>
  <sheetFormatPr defaultRowHeight="14.4" x14ac:dyDescent="0.3"/>
  <cols>
    <col min="2" max="3" width="11.109375" customWidth="1"/>
    <col min="4" max="13" width="11.5546875" customWidth="1"/>
    <col min="14" max="14" width="10.5546875" customWidth="1"/>
    <col min="15" max="15" width="17.6640625" customWidth="1"/>
    <col min="16" max="16" width="8.88671875" customWidth="1"/>
    <col min="17" max="17" width="11.44140625" bestFit="1" customWidth="1"/>
  </cols>
  <sheetData>
    <row r="1" spans="1:17" ht="15" thickBot="1" x14ac:dyDescent="0.35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12"/>
    </row>
    <row r="2" spans="1:17" ht="15" customHeight="1" x14ac:dyDescent="0.3">
      <c r="A2" s="46" t="s">
        <v>6</v>
      </c>
      <c r="B2" s="37" t="s">
        <v>20</v>
      </c>
      <c r="C2" s="37" t="s">
        <v>28</v>
      </c>
      <c r="D2" s="37" t="s">
        <v>17</v>
      </c>
      <c r="E2" s="37"/>
      <c r="F2" s="37"/>
      <c r="G2" s="37"/>
      <c r="H2" s="37"/>
      <c r="I2" s="37"/>
      <c r="J2" s="37"/>
      <c r="K2" s="37"/>
      <c r="L2" s="37"/>
      <c r="M2" s="26"/>
      <c r="N2" s="37" t="s">
        <v>26</v>
      </c>
      <c r="O2" s="37" t="s">
        <v>27</v>
      </c>
    </row>
    <row r="3" spans="1:17" x14ac:dyDescent="0.3">
      <c r="A3" s="47"/>
      <c r="B3" s="36"/>
      <c r="C3" s="36"/>
      <c r="D3" s="36" t="s">
        <v>21</v>
      </c>
      <c r="E3" s="36"/>
      <c r="F3" s="41" t="s">
        <v>22</v>
      </c>
      <c r="G3" s="42"/>
      <c r="H3" s="41" t="s">
        <v>23</v>
      </c>
      <c r="I3" s="42"/>
      <c r="J3" s="41" t="s">
        <v>24</v>
      </c>
      <c r="K3" s="42"/>
      <c r="L3" s="41" t="s">
        <v>25</v>
      </c>
      <c r="M3" s="42"/>
      <c r="N3" s="36"/>
      <c r="O3" s="36"/>
    </row>
    <row r="4" spans="1:17" x14ac:dyDescent="0.3">
      <c r="A4" s="47"/>
      <c r="B4" s="36"/>
      <c r="C4" s="36"/>
      <c r="D4" s="14" t="s">
        <v>30</v>
      </c>
      <c r="E4" s="14" t="s">
        <v>31</v>
      </c>
      <c r="F4" s="14" t="s">
        <v>30</v>
      </c>
      <c r="G4" s="14" t="s">
        <v>31</v>
      </c>
      <c r="H4" s="14" t="s">
        <v>30</v>
      </c>
      <c r="I4" s="14" t="s">
        <v>31</v>
      </c>
      <c r="J4" s="14" t="s">
        <v>30</v>
      </c>
      <c r="K4" s="14" t="s">
        <v>31</v>
      </c>
      <c r="L4" s="14" t="s">
        <v>30</v>
      </c>
      <c r="M4" s="14" t="s">
        <v>31</v>
      </c>
      <c r="N4" s="36"/>
      <c r="O4" s="36"/>
    </row>
    <row r="5" spans="1:17" x14ac:dyDescent="0.3">
      <c r="A5" s="5">
        <v>2012</v>
      </c>
      <c r="B5" s="15">
        <f>IF('Parametri di calcolo'!D4&gt;0,Prospetto!B13,0)</f>
        <v>0</v>
      </c>
      <c r="C5" s="15">
        <f>'Parametri di calcolo'!D4</f>
        <v>13</v>
      </c>
      <c r="D5" s="15">
        <f>IF(B5&gt;=('Parametri di calcolo'!B4*'Parametri di calcolo'!F4),('Parametri di calcolo'!B4*'Parametri di calcolo'!F4),'Montante calcolato'!B5)</f>
        <v>0</v>
      </c>
      <c r="E5" s="15">
        <f>D5*'Parametri di calcolo'!G4*'Parametri di calcolo'!C4</f>
        <v>0</v>
      </c>
      <c r="F5" s="15">
        <f>IF((B5-D5)&gt;0,IF((B5-D5)&gt;('Parametri di calcolo'!B4*'Parametri di calcolo'!H4),('Parametri di calcolo'!B4*'Parametri di calcolo'!H4),('Montante calcolato'!B5-'Montante calcolato'!D5)),0)</f>
        <v>0</v>
      </c>
      <c r="G5" s="15">
        <f>F5*'Parametri di calcolo'!I4*'Parametri di calcolo'!C4</f>
        <v>0</v>
      </c>
      <c r="H5" s="15">
        <f>B5-D5-F5</f>
        <v>0</v>
      </c>
      <c r="I5" s="15">
        <f>H5*'Parametri di calcolo'!K4*'Parametri di calcolo'!C4</f>
        <v>0</v>
      </c>
      <c r="J5" s="16"/>
      <c r="K5" s="16"/>
      <c r="L5" s="16"/>
      <c r="M5" s="16"/>
      <c r="N5" s="15">
        <f>B5+E5+G5+I5+K5+M5</f>
        <v>0</v>
      </c>
      <c r="O5" s="15">
        <f>N5*C5</f>
        <v>0</v>
      </c>
      <c r="P5" s="15"/>
      <c r="Q5" s="11"/>
    </row>
    <row r="6" spans="1:17" x14ac:dyDescent="0.3">
      <c r="A6" s="5">
        <v>2013</v>
      </c>
      <c r="B6" s="15">
        <f>IF(N5&gt;0,N5,IF('Parametri di calcolo'!D5&gt;0,Prospetto!B13,0))</f>
        <v>0</v>
      </c>
      <c r="C6" s="15">
        <f>'Parametri di calcolo'!D5</f>
        <v>13</v>
      </c>
      <c r="D6" s="15">
        <f>IF(B6&gt;=('Parametri di calcolo'!B5*'Parametri di calcolo'!F5),('Parametri di calcolo'!B5*'Parametri di calcolo'!F5),'Montante calcolato'!B6)</f>
        <v>0</v>
      </c>
      <c r="E6" s="15">
        <f>D6*'Parametri di calcolo'!G5*'Parametri di calcolo'!C5</f>
        <v>0</v>
      </c>
      <c r="F6" s="15">
        <f>IF((B6-D6)&gt;0,IF((B6-D6)&gt;('Parametri di calcolo'!B5*'Parametri di calcolo'!H5),('Parametri di calcolo'!B5*'Parametri di calcolo'!H5),('Montante calcolato'!B6-'Montante calcolato'!D6)),0)</f>
        <v>0</v>
      </c>
      <c r="G6" s="15">
        <f>F6*'Parametri di calcolo'!I5*'Parametri di calcolo'!C5</f>
        <v>0</v>
      </c>
      <c r="H6" s="15">
        <f>B6-D6-F6</f>
        <v>0</v>
      </c>
      <c r="I6" s="15">
        <f>H6*'Parametri di calcolo'!K5*'Parametri di calcolo'!C5</f>
        <v>0</v>
      </c>
      <c r="J6" s="17"/>
      <c r="K6" s="17"/>
      <c r="L6" s="17"/>
      <c r="M6" s="17"/>
      <c r="N6" s="15">
        <f t="shared" ref="N6:N11" si="0">B6+E6+G6+I6+K6+M6</f>
        <v>0</v>
      </c>
      <c r="O6" s="15">
        <f t="shared" ref="O6:O11" si="1">N6*C6</f>
        <v>0</v>
      </c>
      <c r="P6" s="15"/>
      <c r="Q6" s="11"/>
    </row>
    <row r="7" spans="1:17" x14ac:dyDescent="0.3">
      <c r="A7" s="5">
        <v>2014</v>
      </c>
      <c r="B7" s="15">
        <f>IF(N6&gt;0,N6,IF('Parametri di calcolo'!D6&gt;0,Prospetto!B13,0))</f>
        <v>0</v>
      </c>
      <c r="C7" s="15">
        <f>'Parametri di calcolo'!D6</f>
        <v>13</v>
      </c>
      <c r="D7" s="15">
        <f>IF(B7&gt;=('Parametri di calcolo'!B6*'Parametri di calcolo'!F6),('Parametri di calcolo'!B6*'Parametri di calcolo'!F6),'Montante calcolato'!B7)</f>
        <v>0</v>
      </c>
      <c r="E7" s="15">
        <f>IF(D7=('Parametri di calcolo'!B6*'Parametri di calcolo'!F6),0,D7*'Parametri di calcolo'!G6*'Parametri di calcolo'!C6)</f>
        <v>0</v>
      </c>
      <c r="F7" s="15">
        <f>IF((B7-D7)&gt;0,IF((B7-D7)&gt;('Parametri di calcolo'!B6*'Parametri di calcolo'!H6),('Parametri di calcolo'!B6*'Parametri di calcolo'!H6),('Montante calcolato'!B7)),0)</f>
        <v>0</v>
      </c>
      <c r="G7" s="15">
        <f>IF(F7=('Parametri di calcolo'!B6*'Parametri di calcolo'!H6),0,F7*'Parametri di calcolo'!I6*'Parametri di calcolo'!C6)</f>
        <v>0</v>
      </c>
      <c r="H7" s="15">
        <f>IF((B7-D7-F7)&gt;0,IF((B7-D7-F7)&gt;('Parametri di calcolo'!B6*'Parametri di calcolo'!J6),('Parametri di calcolo'!B6*'Parametri di calcolo'!J6),(B7)),0)</f>
        <v>0</v>
      </c>
      <c r="I7" s="15">
        <f>IF(H7=('Parametri di calcolo'!B6*'Parametri di calcolo'!J6),0,H7*'Parametri di calcolo'!K6*'Parametri di calcolo'!C6)</f>
        <v>0</v>
      </c>
      <c r="J7" s="15">
        <f>IF((B7-D7-F7-H7)&gt;0,IF((B7-D7-F7-H7)&gt;('Parametri di calcolo'!B6*'Parametri di calcolo'!L6),('Parametri di calcolo'!B6*'Parametri di calcolo'!L6),B7),0)</f>
        <v>0</v>
      </c>
      <c r="K7" s="15">
        <f>IF(J7=('Parametri di calcolo'!B6*'Parametri di calcolo'!L6),0,J7*'Parametri di calcolo'!M6*'Parametri di calcolo'!C6)</f>
        <v>0</v>
      </c>
      <c r="L7" s="15">
        <f>IF((B7-D7-F7-H7-J7)&gt;0,B7,0)</f>
        <v>0</v>
      </c>
      <c r="M7" s="15">
        <f>'Parametri di calcolo'!E6</f>
        <v>13.08</v>
      </c>
      <c r="N7" s="15">
        <f t="shared" si="0"/>
        <v>13.08</v>
      </c>
      <c r="O7" s="15">
        <f t="shared" si="1"/>
        <v>170.04</v>
      </c>
      <c r="P7" s="15"/>
      <c r="Q7" s="11"/>
    </row>
    <row r="8" spans="1:17" x14ac:dyDescent="0.3">
      <c r="A8" s="5">
        <v>2015</v>
      </c>
      <c r="B8" s="15">
        <f>IF(N7&gt;0,N7,IF('Parametri di calcolo'!D7&gt;0,Prospetto!B13,0))</f>
        <v>13.08</v>
      </c>
      <c r="C8" s="15">
        <f>'Parametri di calcolo'!D7</f>
        <v>13</v>
      </c>
      <c r="D8" s="15">
        <f>IF(B8&gt;=('Parametri di calcolo'!B7*'Parametri di calcolo'!F7),('Parametri di calcolo'!B7*'Parametri di calcolo'!F7),'Montante calcolato'!B8)</f>
        <v>13.08</v>
      </c>
      <c r="E8" s="15">
        <f>IF(D8=('Parametri di calcolo'!B7*'Parametri di calcolo'!F7),0,D8*'Parametri di calcolo'!G7*'Parametri di calcolo'!C7)</f>
        <v>2.6159999999999999E-2</v>
      </c>
      <c r="F8" s="15">
        <f>IF((B8-D8)&gt;0,IF((B8-D8)&gt;('Parametri di calcolo'!B7*'Parametri di calcolo'!H7),('Parametri di calcolo'!B7*'Parametri di calcolo'!H7),('Montante calcolato'!B8)),0)</f>
        <v>0</v>
      </c>
      <c r="G8" s="15">
        <f>IF(F8=('Parametri di calcolo'!B7*'Parametri di calcolo'!H7),0,F8*'Parametri di calcolo'!I7*'Parametri di calcolo'!C7)</f>
        <v>0</v>
      </c>
      <c r="H8" s="15">
        <f>IF((B8-D8-F8)&gt;0,IF((B8-D8-F8)&gt;('Parametri di calcolo'!B7*'Parametri di calcolo'!J7),('Parametri di calcolo'!B7*'Parametri di calcolo'!J7),(B8)),0)</f>
        <v>0</v>
      </c>
      <c r="I8" s="15">
        <f>IF(H8=('Parametri di calcolo'!B7*'Parametri di calcolo'!J7),0,H8*'Parametri di calcolo'!K7*'Parametri di calcolo'!C7)</f>
        <v>0</v>
      </c>
      <c r="J8" s="15">
        <f>IF((B8-D8-F8-H8)&gt;0,IF((B8-D8-F8-H8)&gt;('Parametri di calcolo'!B7*'Parametri di calcolo'!L7),('Parametri di calcolo'!B7*'Parametri di calcolo'!L7),B8),0)</f>
        <v>0</v>
      </c>
      <c r="K8" s="15">
        <f>IF(J8=('Parametri di calcolo'!B7*'Parametri di calcolo'!L7),0,J8*'Parametri di calcolo'!M7*'Parametri di calcolo'!C7)</f>
        <v>0</v>
      </c>
      <c r="L8" s="15">
        <f t="shared" ref="L8:L11" si="2">IF((B8-D8-F8-H8-J8)&gt;0,B8,0)</f>
        <v>0</v>
      </c>
      <c r="M8" s="15">
        <f>L8*'Parametri di calcolo'!O7*'Parametri di calcolo'!C7</f>
        <v>0</v>
      </c>
      <c r="N8" s="15">
        <f t="shared" si="0"/>
        <v>13.106160000000001</v>
      </c>
      <c r="O8" s="15">
        <f t="shared" si="1"/>
        <v>170.38008000000002</v>
      </c>
      <c r="P8" s="15"/>
      <c r="Q8" s="11"/>
    </row>
    <row r="9" spans="1:17" x14ac:dyDescent="0.3">
      <c r="A9" s="5">
        <v>2016</v>
      </c>
      <c r="B9" s="15">
        <f>IF(N8&gt;0,N8,IF('Parametri di calcolo'!D8&gt;0,Prospetto!B13,0))</f>
        <v>13.106160000000001</v>
      </c>
      <c r="C9" s="15">
        <f>'Parametri di calcolo'!D8</f>
        <v>13</v>
      </c>
      <c r="D9" s="15">
        <f>IF(B9&gt;=('Parametri di calcolo'!B8*'Parametri di calcolo'!F8),('Parametri di calcolo'!B8*'Parametri di calcolo'!F8),'Montante calcolato'!B9)</f>
        <v>13.106160000000001</v>
      </c>
      <c r="E9" s="15">
        <f>IF(D9=('Parametri di calcolo'!B8*'Parametri di calcolo'!F8),0,D9*'Parametri di calcolo'!G8*'Parametri di calcolo'!C8)</f>
        <v>0</v>
      </c>
      <c r="F9" s="15">
        <f>IF((B9-D9)&gt;0,IF((B9-D9)&gt;('Parametri di calcolo'!B8*'Parametri di calcolo'!H8),('Parametri di calcolo'!B8*'Parametri di calcolo'!H8),('Montante calcolato'!B9)),0)</f>
        <v>0</v>
      </c>
      <c r="G9" s="15">
        <f>IF(F9=('Parametri di calcolo'!B8*'Parametri di calcolo'!H8),0,F9*'Parametri di calcolo'!I8*'Parametri di calcolo'!C8)</f>
        <v>0</v>
      </c>
      <c r="H9" s="15">
        <f>IF((B9-D9-F9)&gt;0,IF((B9-D9-F9)&gt;('Parametri di calcolo'!B8*'Parametri di calcolo'!J8),('Parametri di calcolo'!B8*'Parametri di calcolo'!J8),(B9)),0)</f>
        <v>0</v>
      </c>
      <c r="I9" s="15">
        <f>IF(H9=('Parametri di calcolo'!B8*'Parametri di calcolo'!J8),0,H9*'Parametri di calcolo'!K8*'Parametri di calcolo'!C8)</f>
        <v>0</v>
      </c>
      <c r="J9" s="15">
        <f>IF((B9-D9-F9-H9)&gt;0,IF((B9-D9-F9-H9)&gt;('Parametri di calcolo'!B8*'Parametri di calcolo'!L8),('Parametri di calcolo'!B8*'Parametri di calcolo'!L8),B9),0)</f>
        <v>0</v>
      </c>
      <c r="K9" s="15">
        <f>IF(J9=('Parametri di calcolo'!B8*'Parametri di calcolo'!L8),0,J9*'Parametri di calcolo'!M8*'Parametri di calcolo'!C8)</f>
        <v>0</v>
      </c>
      <c r="L9" s="15">
        <f t="shared" si="2"/>
        <v>0</v>
      </c>
      <c r="M9" s="15">
        <f>L9*'Parametri di calcolo'!O8*'Parametri di calcolo'!C8</f>
        <v>0</v>
      </c>
      <c r="N9" s="15">
        <f t="shared" si="0"/>
        <v>13.106160000000001</v>
      </c>
      <c r="O9" s="15">
        <f t="shared" si="1"/>
        <v>170.38008000000002</v>
      </c>
      <c r="P9" s="15"/>
      <c r="Q9" s="11"/>
    </row>
    <row r="10" spans="1:17" x14ac:dyDescent="0.3">
      <c r="A10" s="5">
        <v>2017</v>
      </c>
      <c r="B10" s="15">
        <f>IF(N9&gt;0,N9,IF('Parametri di calcolo'!D9&gt;0,Prospetto!B13,0))</f>
        <v>13.106160000000001</v>
      </c>
      <c r="C10" s="15">
        <f>'Parametri di calcolo'!D9</f>
        <v>13</v>
      </c>
      <c r="D10" s="15">
        <f>IF(B10&gt;=('Parametri di calcolo'!B9*'Parametri di calcolo'!F9),('Parametri di calcolo'!B9*'Parametri di calcolo'!F9),'Montante calcolato'!B10)</f>
        <v>13.106160000000001</v>
      </c>
      <c r="E10" s="15">
        <f>IF(D10=('Parametri di calcolo'!B9*'Parametri di calcolo'!F9),0,D10*'Parametri di calcolo'!G9*'Parametri di calcolo'!C9)</f>
        <v>0</v>
      </c>
      <c r="F10" s="15">
        <f>IF((B10-D10)&gt;0,IF((B10-D10)&gt;('Parametri di calcolo'!B9*'Parametri di calcolo'!H9),('Parametri di calcolo'!B9*'Parametri di calcolo'!H9),('Montante calcolato'!B10)),0)</f>
        <v>0</v>
      </c>
      <c r="G10" s="15">
        <f>IF(F10=('Parametri di calcolo'!B9*'Parametri di calcolo'!H9),0,F10*'Parametri di calcolo'!I9*'Parametri di calcolo'!C9)</f>
        <v>0</v>
      </c>
      <c r="H10" s="15">
        <f>IF((B10-D10-F10)&gt;0,IF((B10-D10-F10)&gt;('Parametri di calcolo'!B9*'Parametri di calcolo'!J9),('Parametri di calcolo'!B9*'Parametri di calcolo'!J9),(B10)),0)</f>
        <v>0</v>
      </c>
      <c r="I10" s="15">
        <f>IF(H10=('Parametri di calcolo'!B9*'Parametri di calcolo'!J9),0,H10*'Parametri di calcolo'!K9*'Parametri di calcolo'!C9)</f>
        <v>0</v>
      </c>
      <c r="J10" s="15">
        <f>IF((B10-D10-F10-H10)&gt;0,IF((B10-D10-F10-H10)&gt;('Parametri di calcolo'!B9*'Parametri di calcolo'!L9),('Parametri di calcolo'!B9*'Parametri di calcolo'!L9),B10),0)</f>
        <v>0</v>
      </c>
      <c r="K10" s="15">
        <f>IF(J10=('Parametri di calcolo'!B9*'Parametri di calcolo'!L9),0,J10*'Parametri di calcolo'!M9*'Parametri di calcolo'!C9)</f>
        <v>0</v>
      </c>
      <c r="L10" s="15">
        <f t="shared" si="2"/>
        <v>0</v>
      </c>
      <c r="M10" s="15">
        <f>L10*'Parametri di calcolo'!O9*'Parametri di calcolo'!C9</f>
        <v>0</v>
      </c>
      <c r="N10" s="15">
        <f t="shared" si="0"/>
        <v>13.106160000000001</v>
      </c>
      <c r="O10" s="15">
        <f t="shared" si="1"/>
        <v>170.38008000000002</v>
      </c>
      <c r="P10" s="15"/>
      <c r="Q10" s="11"/>
    </row>
    <row r="11" spans="1:17" ht="15" thickBot="1" x14ac:dyDescent="0.35">
      <c r="A11" s="5">
        <v>2018</v>
      </c>
      <c r="B11" s="15">
        <f>N10</f>
        <v>13.106160000000001</v>
      </c>
      <c r="C11" s="15">
        <f>'Parametri di calcolo'!D10</f>
        <v>4.333333333333333</v>
      </c>
      <c r="D11" s="15">
        <f>IF(B11&gt;=('Parametri di calcolo'!B10*'Parametri di calcolo'!F10),('Parametri di calcolo'!B10*'Parametri di calcolo'!F10),'Montante calcolato'!B11)</f>
        <v>13.106160000000001</v>
      </c>
      <c r="E11" s="15">
        <f>IF(D11=('Parametri di calcolo'!B10*'Parametri di calcolo'!F10),0,D11*'Parametri di calcolo'!G10*'Parametri di calcolo'!C10)</f>
        <v>0.14416776000000001</v>
      </c>
      <c r="F11" s="15">
        <f>IF((B11-D11)&gt;0,IF((B11-D11)&gt;('Parametri di calcolo'!B10*'Parametri di calcolo'!H10),('Parametri di calcolo'!B10*'Parametri di calcolo'!H10),('Montante calcolato'!B11)),0)</f>
        <v>0</v>
      </c>
      <c r="G11" s="15">
        <f>IF(F11=('Parametri di calcolo'!B10*'Parametri di calcolo'!H10),0,F11*'Parametri di calcolo'!I10*'Parametri di calcolo'!C10)</f>
        <v>0</v>
      </c>
      <c r="H11" s="15">
        <f>IF((B11-D11-F11)&gt;0,IF((B11-D11-F11)&gt;('Parametri di calcolo'!B10*'Parametri di calcolo'!J10),('Parametri di calcolo'!B10*'Parametri di calcolo'!J10),(B11)),0)</f>
        <v>0</v>
      </c>
      <c r="I11" s="15">
        <f>IF(H11=('Parametri di calcolo'!B10*'Parametri di calcolo'!J10),0,H11*'Parametri di calcolo'!K10*'Parametri di calcolo'!C10)</f>
        <v>0</v>
      </c>
      <c r="J11" s="15">
        <f>IF((B11-D11-F11-H11)&gt;0,IF((B11-D11-F11-H11)&gt;('Parametri di calcolo'!B10*'Parametri di calcolo'!L10),('Parametri di calcolo'!B10*'Parametri di calcolo'!L10),B11),0)</f>
        <v>0</v>
      </c>
      <c r="K11" s="15">
        <f>IF(J11=('Parametri di calcolo'!B10*'Parametri di calcolo'!L10),0,J11*'Parametri di calcolo'!M10*'Parametri di calcolo'!C10)</f>
        <v>0</v>
      </c>
      <c r="L11" s="15">
        <f t="shared" si="2"/>
        <v>0</v>
      </c>
      <c r="M11" s="15">
        <f>L11*'Parametri di calcolo'!O10*'Parametri di calcolo'!C10</f>
        <v>0</v>
      </c>
      <c r="N11" s="15">
        <f t="shared" si="0"/>
        <v>13.250327760000001</v>
      </c>
      <c r="O11" s="18">
        <f t="shared" si="1"/>
        <v>57.418086960000004</v>
      </c>
    </row>
    <row r="12" spans="1:17" ht="18.600000000000001" thickBot="1" x14ac:dyDescent="0.4">
      <c r="A12" s="38" t="s">
        <v>29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19">
        <f>SUM(O5:O11)</f>
        <v>738.59832696000001</v>
      </c>
      <c r="Q12" s="11"/>
    </row>
    <row r="14" spans="1:17" ht="15" thickBot="1" x14ac:dyDescent="0.35">
      <c r="G14" s="11"/>
    </row>
    <row r="15" spans="1:17" ht="15" thickBot="1" x14ac:dyDescent="0.35">
      <c r="A15" s="48" t="s">
        <v>18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50"/>
    </row>
    <row r="16" spans="1:17" x14ac:dyDescent="0.3">
      <c r="A16" s="51" t="s">
        <v>6</v>
      </c>
      <c r="B16" s="37" t="s">
        <v>20</v>
      </c>
      <c r="C16" s="37" t="s">
        <v>28</v>
      </c>
      <c r="D16" s="37" t="s">
        <v>17</v>
      </c>
      <c r="E16" s="37"/>
      <c r="F16" s="37"/>
      <c r="G16" s="37"/>
      <c r="H16" s="37"/>
      <c r="I16" s="37"/>
      <c r="J16" s="37"/>
      <c r="K16" s="37"/>
      <c r="L16" s="37"/>
      <c r="M16" s="26"/>
      <c r="N16" s="37" t="s">
        <v>26</v>
      </c>
      <c r="O16" s="37" t="s">
        <v>27</v>
      </c>
    </row>
    <row r="17" spans="1:17" x14ac:dyDescent="0.3">
      <c r="A17" s="51"/>
      <c r="B17" s="36"/>
      <c r="C17" s="36"/>
      <c r="D17" s="36" t="s">
        <v>21</v>
      </c>
      <c r="E17" s="36"/>
      <c r="F17" s="41" t="s">
        <v>22</v>
      </c>
      <c r="G17" s="42"/>
      <c r="H17" s="41" t="s">
        <v>23</v>
      </c>
      <c r="I17" s="42"/>
      <c r="J17" s="41" t="s">
        <v>24</v>
      </c>
      <c r="K17" s="42"/>
      <c r="L17" s="41" t="s">
        <v>25</v>
      </c>
      <c r="M17" s="42"/>
      <c r="N17" s="36"/>
      <c r="O17" s="36"/>
    </row>
    <row r="18" spans="1:17" x14ac:dyDescent="0.3">
      <c r="A18" s="51"/>
      <c r="B18" s="36"/>
      <c r="C18" s="36"/>
      <c r="D18" s="14" t="s">
        <v>30</v>
      </c>
      <c r="E18" s="14" t="s">
        <v>31</v>
      </c>
      <c r="F18" s="14" t="s">
        <v>30</v>
      </c>
      <c r="G18" s="14" t="s">
        <v>31</v>
      </c>
      <c r="H18" s="14" t="s">
        <v>30</v>
      </c>
      <c r="I18" s="14" t="s">
        <v>31</v>
      </c>
      <c r="J18" s="14" t="s">
        <v>30</v>
      </c>
      <c r="K18" s="14" t="s">
        <v>31</v>
      </c>
      <c r="L18" s="14" t="s">
        <v>30</v>
      </c>
      <c r="M18" s="14" t="s">
        <v>31</v>
      </c>
      <c r="N18" s="36"/>
      <c r="O18" s="36"/>
    </row>
    <row r="19" spans="1:17" x14ac:dyDescent="0.3">
      <c r="A19">
        <v>2012</v>
      </c>
      <c r="B19" s="15">
        <f>IF('Parametri di calcolo'!D4&gt;0,Prospetto!B13,0)</f>
        <v>0</v>
      </c>
      <c r="C19" s="10">
        <f>'Parametri di calcolo'!D4</f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1">
        <f>B19+D19</f>
        <v>0</v>
      </c>
      <c r="O19" s="11">
        <f>N19*C19</f>
        <v>0</v>
      </c>
      <c r="Q19" s="11"/>
    </row>
    <row r="20" spans="1:17" x14ac:dyDescent="0.3">
      <c r="A20">
        <v>2013</v>
      </c>
      <c r="B20" s="15">
        <f>IF(N19&gt;0,N19,IF('Parametri di calcolo'!D5&gt;0,Prospetto!B13,0))</f>
        <v>0</v>
      </c>
      <c r="C20" s="10">
        <f>'Parametri di calcolo'!D5</f>
        <v>13</v>
      </c>
      <c r="D20" s="16"/>
      <c r="E20" s="16"/>
      <c r="F20" s="16"/>
      <c r="G20" s="16"/>
      <c r="H20" s="16"/>
      <c r="I20" s="16"/>
      <c r="J20" s="17"/>
      <c r="K20" s="17"/>
      <c r="L20" s="17"/>
      <c r="M20" s="17"/>
      <c r="N20" s="11">
        <f t="shared" ref="N20" si="3">B20+D20</f>
        <v>0</v>
      </c>
      <c r="O20" s="11">
        <f t="shared" ref="O20:O25" si="4">N20*C20</f>
        <v>0</v>
      </c>
      <c r="Q20" s="11"/>
    </row>
    <row r="21" spans="1:17" x14ac:dyDescent="0.3">
      <c r="A21">
        <v>2014</v>
      </c>
      <c r="B21" s="15">
        <f>IF(N20&gt;0,N20,IF('Parametri di calcolo'!D6&gt;0,Prospetto!B13,0))</f>
        <v>0</v>
      </c>
      <c r="C21" s="10">
        <f>'Parametri di calcolo'!D6</f>
        <v>13</v>
      </c>
      <c r="D21" s="15">
        <f>IF(B21&gt;=('Parametri di calcolo'!B6*'Parametri di calcolo'!F6),('Parametri di calcolo'!B6*'Parametri di calcolo'!F6),'Montante calcolato'!B21)</f>
        <v>0</v>
      </c>
      <c r="E21" s="15">
        <f>IF(D21=('Parametri di calcolo'!B6*'Parametri di calcolo'!F6),0,D21*'Parametri di calcolo'!G6*'Parametri di calcolo'!C6)</f>
        <v>0</v>
      </c>
      <c r="F21" s="15">
        <f>IF((B21-D21)&gt;0,IF((B21-D21)&gt;('Parametri di calcolo'!B6*'Parametri di calcolo'!H6),('Parametri di calcolo'!B6*'Parametri di calcolo'!H6),('Montante calcolato'!B21)),0)</f>
        <v>0</v>
      </c>
      <c r="G21" s="15">
        <f>IF(F21=('Parametri di calcolo'!B6*'Parametri di calcolo'!H6),0,F21*'Parametri di calcolo'!I6*'Parametri di calcolo'!C6)</f>
        <v>0</v>
      </c>
      <c r="H21" s="15">
        <f>IF((B21-D21-F21)&gt;0,IF((B21-D21-F21)&gt;('Parametri di calcolo'!B6*'Parametri di calcolo'!J6),('Parametri di calcolo'!B6*'Parametri di calcolo'!J6),(B21)),0)</f>
        <v>0</v>
      </c>
      <c r="I21" s="15">
        <f>IF(H21=('Parametri di calcolo'!B6*'Parametri di calcolo'!J6),0,H21*'Parametri di calcolo'!K6*'Parametri di calcolo'!C6)</f>
        <v>0</v>
      </c>
      <c r="J21" s="15">
        <f>IF((B21-D21-F21-H21)&gt;0,IF((B21-D21-F21-H21)&gt;('Parametri di calcolo'!B6*'Parametri di calcolo'!L6),('Parametri di calcolo'!B6*'Parametri di calcolo'!L6),B21),0)</f>
        <v>0</v>
      </c>
      <c r="K21" s="15">
        <f>IF(J21=('Parametri di calcolo'!B6*'Parametri di calcolo'!L6),0,J21*'Parametri di calcolo'!M6*'Parametri di calcolo'!C6)</f>
        <v>0</v>
      </c>
      <c r="L21" s="15">
        <f>IF((B21-D21-F21-H21-J21)&gt;0,B21,0)</f>
        <v>0</v>
      </c>
      <c r="M21" s="15">
        <f>'Parametri di calcolo'!E6</f>
        <v>13.08</v>
      </c>
      <c r="N21" s="15">
        <f t="shared" ref="N21:N25" si="5">B21+E21+G21+I21+K21+M21</f>
        <v>13.08</v>
      </c>
      <c r="O21" s="11">
        <f t="shared" si="4"/>
        <v>170.04</v>
      </c>
      <c r="Q21" s="11"/>
    </row>
    <row r="22" spans="1:17" x14ac:dyDescent="0.3">
      <c r="A22">
        <v>2015</v>
      </c>
      <c r="B22" s="15">
        <f>IF(N21&gt;0,N21,IF('Parametri di calcolo'!D7&gt;0,Prospetto!B12,0))</f>
        <v>13.08</v>
      </c>
      <c r="C22" s="10">
        <f>'Parametri di calcolo'!D7</f>
        <v>13</v>
      </c>
      <c r="D22" s="15">
        <f>IF(B22&gt;=('Parametri di calcolo'!B7*'Parametri di calcolo'!F7),('Parametri di calcolo'!B7*'Parametri di calcolo'!F7),'Montante calcolato'!B22)</f>
        <v>13.08</v>
      </c>
      <c r="E22" s="15">
        <f>IF(D22=('Parametri di calcolo'!B7*'Parametri di calcolo'!F7),0,D22*'Parametri di calcolo'!G7*'Parametri di calcolo'!C7)</f>
        <v>2.6159999999999999E-2</v>
      </c>
      <c r="F22" s="15">
        <f>IF((B22-D22)&gt;0,IF((B22-D22)&gt;('Parametri di calcolo'!B7*'Parametri di calcolo'!H7),('Parametri di calcolo'!B7*'Parametri di calcolo'!H7),('Montante calcolato'!B22)),0)</f>
        <v>0</v>
      </c>
      <c r="G22" s="15">
        <f>IF(F22=('Parametri di calcolo'!B7*'Parametri di calcolo'!H7),0,F22*'Parametri di calcolo'!I7*'Parametri di calcolo'!C7)</f>
        <v>0</v>
      </c>
      <c r="H22" s="15">
        <f>IF((B22-D22-F22)&gt;0,IF((B22-D22-F22)&gt;('Parametri di calcolo'!B7*'Parametri di calcolo'!J7),('Parametri di calcolo'!B7*'Parametri di calcolo'!J7),(B22)),0)</f>
        <v>0</v>
      </c>
      <c r="I22" s="15">
        <f>IF(H22=('Parametri di calcolo'!B7*'Parametri di calcolo'!J7),0,H22*'Parametri di calcolo'!K7*'Parametri di calcolo'!C7)</f>
        <v>0</v>
      </c>
      <c r="J22" s="15">
        <f>IF((B22-D22-F22-H22)&gt;0,IF((B22-D22-F22-H22)&gt;('Parametri di calcolo'!B7*'Parametri di calcolo'!L7),('Parametri di calcolo'!B7*'Parametri di calcolo'!L7),B22),0)</f>
        <v>0</v>
      </c>
      <c r="K22" s="15">
        <f>IF(J22=('Parametri di calcolo'!B7*'Parametri di calcolo'!L7),0,J22*'Parametri di calcolo'!M7*'Parametri di calcolo'!C7)</f>
        <v>0</v>
      </c>
      <c r="L22" s="15">
        <f t="shared" ref="L22:L25" si="6">IF((B22-D22-F22-H22-J22)&gt;0,B22,0)</f>
        <v>0</v>
      </c>
      <c r="M22" s="15">
        <f>L22*'Parametri di calcolo'!O7*'Parametri di calcolo'!C7</f>
        <v>0</v>
      </c>
      <c r="N22" s="15">
        <f t="shared" si="5"/>
        <v>13.106160000000001</v>
      </c>
      <c r="O22" s="11">
        <f>N22*C22</f>
        <v>170.38008000000002</v>
      </c>
      <c r="Q22" s="11"/>
    </row>
    <row r="23" spans="1:17" x14ac:dyDescent="0.3">
      <c r="A23">
        <v>2016</v>
      </c>
      <c r="B23" s="15">
        <f>IF(N22&gt;0,N22,IF('Parametri di calcolo'!D8&gt;0,Prospetto!B11,0))</f>
        <v>13.106160000000001</v>
      </c>
      <c r="C23" s="10">
        <f>'Parametri di calcolo'!D8</f>
        <v>13</v>
      </c>
      <c r="D23" s="15">
        <f>IF(B23&gt;=('Parametri di calcolo'!B8*'Parametri di calcolo'!F8),('Parametri di calcolo'!B8*'Parametri di calcolo'!F8),'Montante calcolato'!B23)</f>
        <v>13.106160000000001</v>
      </c>
      <c r="E23" s="15">
        <f>IF(D23=('Parametri di calcolo'!B8*'Parametri di calcolo'!F8),0,D23*'Parametri di calcolo'!G8*'Parametri di calcolo'!C8)</f>
        <v>0</v>
      </c>
      <c r="F23" s="15">
        <f>IF((B23-D23)&gt;0,IF((B23-D23)&gt;('Parametri di calcolo'!B8*'Parametri di calcolo'!H8),('Parametri di calcolo'!B8*'Parametri di calcolo'!H8),('Montante calcolato'!B23)),0)</f>
        <v>0</v>
      </c>
      <c r="G23" s="15">
        <f>IF(F23=('Parametri di calcolo'!B8*'Parametri di calcolo'!H8),0,F23*'Parametri di calcolo'!I8*'Parametri di calcolo'!C8)</f>
        <v>0</v>
      </c>
      <c r="H23" s="15">
        <f>IF((B23-D23-F23)&gt;0,IF((B23-D23-F23)&gt;('Parametri di calcolo'!B8*'Parametri di calcolo'!J8),('Parametri di calcolo'!B8*'Parametri di calcolo'!J8),(B23)),0)</f>
        <v>0</v>
      </c>
      <c r="I23" s="15">
        <f>IF(H23=('Parametri di calcolo'!B8*'Parametri di calcolo'!J8),0,H23*'Parametri di calcolo'!K8*'Parametri di calcolo'!C8)</f>
        <v>0</v>
      </c>
      <c r="J23" s="15">
        <f>IF((B23-D23-F23-H23)&gt;0,IF((B23-D23-F23-H23)&gt;('Parametri di calcolo'!B8*'Parametri di calcolo'!L8),('Parametri di calcolo'!B8*'Parametri di calcolo'!L8),B23),0)</f>
        <v>0</v>
      </c>
      <c r="K23" s="15">
        <f>IF(J23=('Parametri di calcolo'!B8*'Parametri di calcolo'!L8),0,J23*'Parametri di calcolo'!M8*'Parametri di calcolo'!C8)</f>
        <v>0</v>
      </c>
      <c r="L23" s="15">
        <f t="shared" si="6"/>
        <v>0</v>
      </c>
      <c r="M23" s="15">
        <f>L23*'Parametri di calcolo'!O8*'Parametri di calcolo'!C8</f>
        <v>0</v>
      </c>
      <c r="N23" s="15">
        <f t="shared" si="5"/>
        <v>13.106160000000001</v>
      </c>
      <c r="O23" s="11">
        <f t="shared" si="4"/>
        <v>170.38008000000002</v>
      </c>
      <c r="Q23" s="11"/>
    </row>
    <row r="24" spans="1:17" x14ac:dyDescent="0.3">
      <c r="A24">
        <v>2017</v>
      </c>
      <c r="B24" s="15">
        <f>IF(N23&gt;0,N23,IF('Parametri di calcolo'!D9&gt;0,Prospetto!B14,0))</f>
        <v>13.106160000000001</v>
      </c>
      <c r="C24" s="10">
        <f>'Parametri di calcolo'!D9</f>
        <v>13</v>
      </c>
      <c r="D24" s="15">
        <f>IF(B24&gt;=('Parametri di calcolo'!B9*'Parametri di calcolo'!F9),('Parametri di calcolo'!B9*'Parametri di calcolo'!F9),'Montante calcolato'!B24)</f>
        <v>13.106160000000001</v>
      </c>
      <c r="E24" s="15">
        <f>IF(D24=('Parametri di calcolo'!B9*'Parametri di calcolo'!F9),0,D24*'Parametri di calcolo'!G9*'Parametri di calcolo'!C9)</f>
        <v>0</v>
      </c>
      <c r="F24" s="15">
        <f>IF((B24-D24)&gt;0,IF((B24-D24)&gt;('Parametri di calcolo'!B9*'Parametri di calcolo'!H9),('Parametri di calcolo'!B9*'Parametri di calcolo'!H9),('Montante calcolato'!B24)),0)</f>
        <v>0</v>
      </c>
      <c r="G24" s="15">
        <f>IF(F24=('Parametri di calcolo'!B9*'Parametri di calcolo'!H9),0,F24*'Parametri di calcolo'!I9*'Parametri di calcolo'!C9)</f>
        <v>0</v>
      </c>
      <c r="H24" s="15">
        <f>IF((B24-D24-F24)&gt;0,IF((B24-D24-F24)&gt;('Parametri di calcolo'!B9*'Parametri di calcolo'!J9),('Parametri di calcolo'!B9*'Parametri di calcolo'!J9),(B24)),0)</f>
        <v>0</v>
      </c>
      <c r="I24" s="15">
        <f>IF(H24=('Parametri di calcolo'!B9*'Parametri di calcolo'!J9),0,H24*'Parametri di calcolo'!K9*'Parametri di calcolo'!C9)</f>
        <v>0</v>
      </c>
      <c r="J24" s="15">
        <f>IF((B24-D24-F24-H24)&gt;0,IF((B24-D24-F24-H24)&gt;('Parametri di calcolo'!B9*'Parametri di calcolo'!L9),('Parametri di calcolo'!B9*'Parametri di calcolo'!L9),B24),0)</f>
        <v>0</v>
      </c>
      <c r="K24" s="15">
        <f>IF(J24=('Parametri di calcolo'!B9*'Parametri di calcolo'!L9),0,J24*'Parametri di calcolo'!M9*'Parametri di calcolo'!C9)</f>
        <v>0</v>
      </c>
      <c r="L24" s="15">
        <f t="shared" ref="L24" si="7">IF((B24-D24-F24-H24-J24)&gt;0,B24,0)</f>
        <v>0</v>
      </c>
      <c r="M24" s="15">
        <f>L24*'Parametri di calcolo'!O9*'Parametri di calcolo'!C9</f>
        <v>0</v>
      </c>
      <c r="N24" s="15">
        <f t="shared" si="5"/>
        <v>13.106160000000001</v>
      </c>
      <c r="O24" s="11">
        <f t="shared" si="4"/>
        <v>170.38008000000002</v>
      </c>
      <c r="Q24" s="11"/>
    </row>
    <row r="25" spans="1:17" ht="15" thickBot="1" x14ac:dyDescent="0.35">
      <c r="A25">
        <v>2018</v>
      </c>
      <c r="B25" s="15">
        <f>IF(N24&gt;0,N24,IF('Parametri di calcolo'!D10&gt;0,Prospetto!B13,0))</f>
        <v>13.106160000000001</v>
      </c>
      <c r="C25" s="10">
        <f>'Parametri di calcolo'!D10</f>
        <v>4.333333333333333</v>
      </c>
      <c r="D25" s="15">
        <f>IF(B25&gt;=('Parametri di calcolo'!B10*'Parametri di calcolo'!F10),('Parametri di calcolo'!B10*'Parametri di calcolo'!F10),'Montante calcolato'!B25)</f>
        <v>13.106160000000001</v>
      </c>
      <c r="E25" s="15">
        <f>IF(D25=('Parametri di calcolo'!B10*'Parametri di calcolo'!F10),0,D25*'Parametri di calcolo'!G10*'Parametri di calcolo'!C10)</f>
        <v>0.14416776000000001</v>
      </c>
      <c r="F25" s="15">
        <f>IF((B25-D25)&gt;0,IF((B25-D25)&gt;('Parametri di calcolo'!B10*'Parametri di calcolo'!H10),('Parametri di calcolo'!B10*'Parametri di calcolo'!H10),('Montante calcolato'!B25)),0)</f>
        <v>0</v>
      </c>
      <c r="G25" s="15">
        <f>IF(F25=('Parametri di calcolo'!B10*'Parametri di calcolo'!H10),0,F25*'Parametri di calcolo'!I10*'Parametri di calcolo'!C10)</f>
        <v>0</v>
      </c>
      <c r="H25" s="15">
        <f>IF((B25-D25-F25)&gt;0,IF((B25-D25-F25)&gt;('Parametri di calcolo'!B10*'Parametri di calcolo'!J10),('Parametri di calcolo'!B10*'Parametri di calcolo'!J10),(B25)),0)</f>
        <v>0</v>
      </c>
      <c r="I25" s="15">
        <f>IF(H25=('Parametri di calcolo'!B10*'Parametri di calcolo'!J10),0,H25*'Parametri di calcolo'!K10*'Parametri di calcolo'!C10)</f>
        <v>0</v>
      </c>
      <c r="J25" s="15">
        <f>IF((B25-D25-F25-H25)&gt;0,IF((B25-D25-F25-H25)&gt;('Parametri di calcolo'!B10*'Parametri di calcolo'!L10),('Parametri di calcolo'!B10*'Parametri di calcolo'!L10),B25),0)</f>
        <v>0</v>
      </c>
      <c r="K25" s="15">
        <f>IF(J25=('Parametri di calcolo'!B10*'Parametri di calcolo'!L10),0,J25*'Parametri di calcolo'!M10*'Parametri di calcolo'!C10)</f>
        <v>0</v>
      </c>
      <c r="L25" s="15">
        <f t="shared" si="6"/>
        <v>0</v>
      </c>
      <c r="M25" s="15">
        <f>L25*'Parametri di calcolo'!O10*'Parametri di calcolo'!C10</f>
        <v>0</v>
      </c>
      <c r="N25" s="15">
        <f t="shared" si="5"/>
        <v>13.250327760000001</v>
      </c>
      <c r="O25" s="11">
        <f t="shared" si="4"/>
        <v>57.418086960000004</v>
      </c>
    </row>
    <row r="26" spans="1:17" ht="18.600000000000001" thickBot="1" x14ac:dyDescent="0.4">
      <c r="A26" s="38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19">
        <f>SUM(O19:O25)</f>
        <v>738.59832696000001</v>
      </c>
      <c r="Q26" s="11"/>
    </row>
    <row r="28" spans="1:17" ht="15" thickBot="1" x14ac:dyDescent="0.35"/>
    <row r="29" spans="1:17" ht="18.600000000000001" thickBot="1" x14ac:dyDescent="0.4">
      <c r="A29" s="40" t="s">
        <v>19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20">
        <f>O12-O26</f>
        <v>0</v>
      </c>
    </row>
    <row r="32" spans="1:17" x14ac:dyDescent="0.3">
      <c r="F32">
        <v>495</v>
      </c>
      <c r="G32">
        <v>3</v>
      </c>
      <c r="H32">
        <f>+F32*G32</f>
        <v>1485</v>
      </c>
    </row>
    <row r="33" spans="5:13" x14ac:dyDescent="0.3">
      <c r="F33">
        <v>495</v>
      </c>
      <c r="G33">
        <v>5</v>
      </c>
      <c r="H33">
        <f>+F33*G33</f>
        <v>2475</v>
      </c>
      <c r="I33">
        <f>+H33-H32</f>
        <v>990</v>
      </c>
    </row>
    <row r="34" spans="5:13" x14ac:dyDescent="0.3">
      <c r="L34">
        <v>5114.53</v>
      </c>
      <c r="M34">
        <f>+L34+H39</f>
        <v>5245.1994249999998</v>
      </c>
    </row>
    <row r="35" spans="5:13" x14ac:dyDescent="0.3">
      <c r="F35">
        <v>0.03</v>
      </c>
      <c r="H35">
        <f>+H32*F35</f>
        <v>44.55</v>
      </c>
    </row>
    <row r="36" spans="5:13" x14ac:dyDescent="0.3">
      <c r="E36">
        <f>0.9*0.03</f>
        <v>2.7E-2</v>
      </c>
      <c r="H36">
        <f>+I33*E36</f>
        <v>26.73</v>
      </c>
      <c r="L36" s="11">
        <f>+L34-H33</f>
        <v>2639.5299999999997</v>
      </c>
    </row>
    <row r="37" spans="5:13" x14ac:dyDescent="0.3">
      <c r="E37">
        <f>0.75*0.03</f>
        <v>2.2499999999999999E-2</v>
      </c>
      <c r="H37">
        <f>+L36*E37</f>
        <v>59.389424999999989</v>
      </c>
    </row>
    <row r="39" spans="5:13" x14ac:dyDescent="0.3">
      <c r="H39">
        <f>SUM(H35:H37)</f>
        <v>130.66942499999999</v>
      </c>
    </row>
    <row r="42" spans="5:13" x14ac:dyDescent="0.3">
      <c r="F42">
        <v>495</v>
      </c>
      <c r="G42">
        <v>3</v>
      </c>
      <c r="H42">
        <f>+F42*G42</f>
        <v>1485</v>
      </c>
    </row>
    <row r="43" spans="5:13" x14ac:dyDescent="0.3">
      <c r="F43">
        <v>495</v>
      </c>
      <c r="G43">
        <v>5</v>
      </c>
      <c r="H43">
        <f>+F43*G43</f>
        <v>2475</v>
      </c>
      <c r="I43">
        <f>+H43-H42</f>
        <v>990</v>
      </c>
    </row>
    <row r="44" spans="5:13" x14ac:dyDescent="0.3">
      <c r="L44">
        <v>5000</v>
      </c>
    </row>
    <row r="45" spans="5:13" x14ac:dyDescent="0.3">
      <c r="F45">
        <v>0.03</v>
      </c>
      <c r="H45">
        <f>+H42*F45</f>
        <v>44.55</v>
      </c>
    </row>
    <row r="46" spans="5:13" x14ac:dyDescent="0.3">
      <c r="E46">
        <f>0.9*0.03</f>
        <v>2.7E-2</v>
      </c>
      <c r="H46">
        <f>+I43*E46</f>
        <v>26.73</v>
      </c>
      <c r="L46" s="11">
        <f>+L44-H43</f>
        <v>2525</v>
      </c>
    </row>
    <row r="47" spans="5:13" x14ac:dyDescent="0.3">
      <c r="E47">
        <f>0.75*0.03</f>
        <v>2.2499999999999999E-2</v>
      </c>
      <c r="H47">
        <f>+L46*E47</f>
        <v>56.8125</v>
      </c>
    </row>
    <row r="49" spans="8:8" x14ac:dyDescent="0.3">
      <c r="H49">
        <f>SUM(H45:H47)</f>
        <v>128.0925</v>
      </c>
    </row>
  </sheetData>
  <sheetProtection password="9868" sheet="1" objects="1" scenarios="1"/>
  <mergeCells count="27">
    <mergeCell ref="A1:O1"/>
    <mergeCell ref="C16:C18"/>
    <mergeCell ref="N16:N18"/>
    <mergeCell ref="O16:O18"/>
    <mergeCell ref="J17:K17"/>
    <mergeCell ref="L17:M17"/>
    <mergeCell ref="N2:N4"/>
    <mergeCell ref="O2:O4"/>
    <mergeCell ref="A12:N12"/>
    <mergeCell ref="D3:E3"/>
    <mergeCell ref="A2:A4"/>
    <mergeCell ref="B2:B4"/>
    <mergeCell ref="A15:P15"/>
    <mergeCell ref="A16:A18"/>
    <mergeCell ref="B16:B18"/>
    <mergeCell ref="C2:C4"/>
    <mergeCell ref="D2:L2"/>
    <mergeCell ref="A26:N26"/>
    <mergeCell ref="A29:N29"/>
    <mergeCell ref="F3:G3"/>
    <mergeCell ref="H3:I3"/>
    <mergeCell ref="J3:K3"/>
    <mergeCell ref="L3:M3"/>
    <mergeCell ref="D16:L16"/>
    <mergeCell ref="D17:E17"/>
    <mergeCell ref="F17:G17"/>
    <mergeCell ref="H17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</vt:lpstr>
      <vt:lpstr>Parametri di calcolo</vt:lpstr>
      <vt:lpstr>Montante calcolato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2018-03-27T10:48:50Z</dcterms:modified>
</cp:coreProperties>
</file>