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40" yWindow="1180" windowWidth="26100" windowHeight="18500" tabRatio="415" activeTab="2"/>
  </bookViews>
  <sheets>
    <sheet name="Comp 1 - U10 U11" sheetId="4" r:id="rId1"/>
    <sheet name="Comp 2 - U8,  U9" sheetId="5" r:id="rId2"/>
    <sheet name="Comp 3 - U12 U14, U16, O16" sheetId="6" r:id="rId3"/>
  </sheets>
  <definedNames>
    <definedName name="OLE_LINK2" localSheetId="0">'Comp 1 - U10 U11'!#REF!</definedName>
    <definedName name="OLE_LINK2" localSheetId="1">'Comp 2 - U8,  U9'!#REF!</definedName>
    <definedName name="OLE_LINK2" localSheetId="2">'Comp 3 - U12 U14, U16, O16'!#REF!</definedName>
    <definedName name="_xlnm.Print_Area" localSheetId="0">'Comp 1 - U10 U11'!$A$1:$AE$65</definedName>
    <definedName name="_xlnm.Print_Area" localSheetId="1">'Comp 2 - U8,  U9'!$A$1:$AE$43</definedName>
    <definedName name="_xlnm.Print_Area" localSheetId="2">'Comp 3 - U12 U14, U16, O16'!$A$1:$AH$49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61" i="4"/>
  <c r="AB60"/>
  <c r="AB59"/>
  <c r="U49"/>
  <c r="U50"/>
  <c r="V61"/>
  <c r="V60"/>
  <c r="V59"/>
  <c r="R6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9"/>
  <c r="R60"/>
  <c r="S61"/>
  <c r="S60"/>
  <c r="S59"/>
  <c r="M61"/>
  <c r="M60"/>
  <c r="M59"/>
  <c r="I32"/>
  <c r="I33"/>
  <c r="I34"/>
  <c r="I59"/>
  <c r="J60"/>
  <c r="J59"/>
  <c r="Y61"/>
  <c r="Y60"/>
  <c r="Y59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F60"/>
  <c r="F32"/>
  <c r="F33"/>
  <c r="F36"/>
  <c r="F37"/>
  <c r="F38"/>
  <c r="F39"/>
  <c r="F40"/>
  <c r="F41"/>
  <c r="F43"/>
  <c r="F44"/>
  <c r="F45"/>
  <c r="F46"/>
  <c r="F48"/>
  <c r="F49"/>
  <c r="F50"/>
  <c r="F52"/>
  <c r="F53"/>
  <c r="F54"/>
  <c r="F55"/>
  <c r="F56"/>
  <c r="F61"/>
  <c r="G60"/>
  <c r="G61"/>
  <c r="G59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2"/>
  <c r="X17"/>
  <c r="Y29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U21"/>
  <c r="U23"/>
  <c r="V29"/>
  <c r="V26"/>
  <c r="V25"/>
  <c r="V24"/>
  <c r="V23"/>
  <c r="V22"/>
  <c r="V21"/>
  <c r="V20"/>
  <c r="V19"/>
  <c r="V18"/>
  <c r="V17"/>
  <c r="V16"/>
  <c r="V15"/>
  <c r="V14"/>
  <c r="V13"/>
  <c r="V12"/>
  <c r="V11"/>
  <c r="V9"/>
  <c r="V8"/>
  <c r="V7"/>
  <c r="V6"/>
  <c r="V5"/>
  <c r="R2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S29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M29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6"/>
  <c r="J29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F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29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  <c r="AD61"/>
  <c r="AD60"/>
  <c r="AD59"/>
  <c r="AE59"/>
  <c r="AE61"/>
  <c r="AE60"/>
  <c r="J41"/>
  <c r="AD15"/>
  <c r="AD16"/>
  <c r="AD17"/>
  <c r="AD19"/>
  <c r="AD20"/>
  <c r="AD21"/>
  <c r="AD23"/>
  <c r="AD24"/>
  <c r="AD25"/>
  <c r="AD5"/>
  <c r="AD6"/>
  <c r="AD7"/>
  <c r="AD8"/>
  <c r="AD10"/>
  <c r="AD11"/>
  <c r="AD12"/>
  <c r="AD14"/>
  <c r="AB29"/>
  <c r="AB5"/>
  <c r="AD32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9"/>
  <c r="AD13"/>
  <c r="AD18"/>
  <c r="AD22"/>
  <c r="AD26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J32"/>
  <c r="V32"/>
  <c r="J33"/>
  <c r="V33"/>
  <c r="J34"/>
  <c r="V34"/>
  <c r="J35"/>
  <c r="V35"/>
  <c r="J36"/>
  <c r="V36"/>
  <c r="J37"/>
  <c r="V37"/>
  <c r="J38"/>
  <c r="V38"/>
  <c r="J39"/>
  <c r="J40"/>
  <c r="V40"/>
  <c r="V41"/>
  <c r="J42"/>
  <c r="V42"/>
  <c r="J43"/>
  <c r="V43"/>
  <c r="J44"/>
  <c r="J45"/>
  <c r="V45"/>
  <c r="J46"/>
  <c r="V46"/>
  <c r="J47"/>
  <c r="V47"/>
  <c r="J48"/>
  <c r="V48"/>
  <c r="J49"/>
  <c r="V49"/>
  <c r="J50"/>
  <c r="V50"/>
  <c r="J51"/>
  <c r="V51"/>
  <c r="J52"/>
  <c r="V52"/>
  <c r="J53"/>
  <c r="V53"/>
  <c r="J54"/>
  <c r="V54"/>
  <c r="J55"/>
  <c r="J56"/>
  <c r="V56"/>
  <c r="AD33"/>
  <c r="AE35"/>
  <c r="AE50"/>
  <c r="AE49"/>
  <c r="AE33"/>
  <c r="AE32"/>
  <c r="AD29"/>
  <c r="AE29"/>
  <c r="AE22"/>
  <c r="AE26"/>
  <c r="AE25"/>
  <c r="AE24"/>
  <c r="AE23"/>
  <c r="AE16"/>
  <c r="AE13"/>
  <c r="AE11"/>
  <c r="AE9"/>
  <c r="AE7"/>
  <c r="AE6"/>
  <c r="AE21"/>
  <c r="AE20"/>
  <c r="AE19"/>
  <c r="AE18"/>
  <c r="AE17"/>
  <c r="AE15"/>
  <c r="AE14"/>
  <c r="AE12"/>
  <c r="AE10"/>
  <c r="AE8"/>
  <c r="AE5"/>
  <c r="AE47"/>
  <c r="AE48"/>
  <c r="AE38"/>
  <c r="AE40"/>
  <c r="AE55"/>
  <c r="AE41"/>
  <c r="AE34"/>
  <c r="AE52"/>
  <c r="AE43"/>
  <c r="AE46"/>
  <c r="AE36"/>
  <c r="AE44"/>
  <c r="AE51"/>
  <c r="AE56"/>
  <c r="AE37"/>
  <c r="AE45"/>
  <c r="AE54"/>
  <c r="AE42"/>
  <c r="AE53"/>
  <c r="AE39"/>
  <c r="U13" i="5"/>
  <c r="U15"/>
  <c r="U14"/>
  <c r="I30"/>
  <c r="F25"/>
  <c r="F24"/>
  <c r="F23"/>
  <c r="F22"/>
  <c r="F21"/>
  <c r="F29"/>
  <c r="F28"/>
  <c r="F27"/>
  <c r="F26"/>
  <c r="F31"/>
  <c r="F30"/>
  <c r="I35"/>
  <c r="F34"/>
  <c r="F33"/>
  <c r="F32"/>
  <c r="F38"/>
  <c r="F37"/>
  <c r="F36"/>
  <c r="F35"/>
  <c r="F7"/>
  <c r="F8"/>
  <c r="I40"/>
  <c r="I39"/>
  <c r="F12"/>
  <c r="F11"/>
  <c r="F10"/>
  <c r="F9"/>
  <c r="P30"/>
  <c r="F14"/>
  <c r="F15"/>
  <c r="F42"/>
  <c r="F41"/>
  <c r="F13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7"/>
  <c r="F17"/>
  <c r="F20"/>
  <c r="F19"/>
  <c r="F18"/>
  <c r="F6"/>
  <c r="F5"/>
  <c r="R5"/>
  <c r="AD5"/>
  <c r="R6"/>
  <c r="R7"/>
  <c r="R8"/>
  <c r="AD8"/>
  <c r="R9"/>
  <c r="R10"/>
  <c r="AD10"/>
  <c r="R11"/>
  <c r="R12"/>
  <c r="AD12"/>
  <c r="R13"/>
  <c r="R14"/>
  <c r="AD14"/>
  <c r="R15"/>
  <c r="S23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17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5"/>
  <c r="AB14"/>
  <c r="AB13"/>
  <c r="AB12"/>
  <c r="AB11"/>
  <c r="AB10"/>
  <c r="AB9"/>
  <c r="AB8"/>
  <c r="AB7"/>
  <c r="AB6"/>
  <c r="AB5"/>
  <c r="S7"/>
  <c r="S15"/>
  <c r="S19"/>
  <c r="S27"/>
  <c r="S31"/>
  <c r="S35"/>
  <c r="S39"/>
  <c r="V5"/>
  <c r="V6"/>
  <c r="V7"/>
  <c r="V8"/>
  <c r="V9"/>
  <c r="V10"/>
  <c r="V11"/>
  <c r="V12"/>
  <c r="V13"/>
  <c r="V14"/>
  <c r="V15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G18"/>
  <c r="J18"/>
  <c r="M18"/>
  <c r="Y18"/>
  <c r="G19"/>
  <c r="J19"/>
  <c r="M19"/>
  <c r="Y19"/>
  <c r="G20"/>
  <c r="J20"/>
  <c r="M20"/>
  <c r="Y20"/>
  <c r="G21"/>
  <c r="J21"/>
  <c r="M21"/>
  <c r="Y21"/>
  <c r="G22"/>
  <c r="J22"/>
  <c r="M22"/>
  <c r="Y22"/>
  <c r="G23"/>
  <c r="J23"/>
  <c r="M23"/>
  <c r="Y23"/>
  <c r="G24"/>
  <c r="J24"/>
  <c r="M24"/>
  <c r="Y24"/>
  <c r="G25"/>
  <c r="J25"/>
  <c r="M25"/>
  <c r="Y25"/>
  <c r="G26"/>
  <c r="J26"/>
  <c r="M26"/>
  <c r="Y26"/>
  <c r="G27"/>
  <c r="J27"/>
  <c r="M27"/>
  <c r="Y27"/>
  <c r="G28"/>
  <c r="J28"/>
  <c r="M28"/>
  <c r="Y28"/>
  <c r="G29"/>
  <c r="J29"/>
  <c r="M29"/>
  <c r="Y29"/>
  <c r="G30"/>
  <c r="J30"/>
  <c r="M30"/>
  <c r="Y30"/>
  <c r="G31"/>
  <c r="J31"/>
  <c r="M31"/>
  <c r="Y31"/>
  <c r="G32"/>
  <c r="J32"/>
  <c r="M32"/>
  <c r="Y32"/>
  <c r="G33"/>
  <c r="J33"/>
  <c r="M33"/>
  <c r="Y33"/>
  <c r="G34"/>
  <c r="J34"/>
  <c r="M34"/>
  <c r="Y34"/>
  <c r="G35"/>
  <c r="J35"/>
  <c r="M35"/>
  <c r="Y35"/>
  <c r="G36"/>
  <c r="J36"/>
  <c r="M36"/>
  <c r="Y36"/>
  <c r="G37"/>
  <c r="J37"/>
  <c r="M37"/>
  <c r="Y37"/>
  <c r="G38"/>
  <c r="J38"/>
  <c r="M38"/>
  <c r="Y38"/>
  <c r="G39"/>
  <c r="J39"/>
  <c r="M39"/>
  <c r="Y39"/>
  <c r="G40"/>
  <c r="J40"/>
  <c r="M40"/>
  <c r="Y40"/>
  <c r="G41"/>
  <c r="J41"/>
  <c r="M41"/>
  <c r="Y41"/>
  <c r="G42"/>
  <c r="J42"/>
  <c r="M42"/>
  <c r="Y42"/>
  <c r="AD7"/>
  <c r="AD9"/>
  <c r="AD11"/>
  <c r="AD13"/>
  <c r="AD15"/>
  <c r="G7"/>
  <c r="J7"/>
  <c r="M7"/>
  <c r="Y7"/>
  <c r="G8"/>
  <c r="J8"/>
  <c r="M8"/>
  <c r="Y8"/>
  <c r="G9"/>
  <c r="J9"/>
  <c r="M9"/>
  <c r="Y9"/>
  <c r="G10"/>
  <c r="J10"/>
  <c r="M10"/>
  <c r="Y10"/>
  <c r="G11"/>
  <c r="J11"/>
  <c r="M11"/>
  <c r="Y11"/>
  <c r="G12"/>
  <c r="J12"/>
  <c r="M12"/>
  <c r="Y12"/>
  <c r="G13"/>
  <c r="J13"/>
  <c r="M13"/>
  <c r="Y13"/>
  <c r="G14"/>
  <c r="J14"/>
  <c r="M14"/>
  <c r="Y14"/>
  <c r="G15"/>
  <c r="J15"/>
  <c r="M15"/>
  <c r="Y15"/>
  <c r="G6"/>
  <c r="J6"/>
  <c r="M6"/>
  <c r="Y6"/>
  <c r="S11"/>
  <c r="S5"/>
  <c r="S17"/>
  <c r="AD6"/>
  <c r="S41"/>
  <c r="S37"/>
  <c r="S33"/>
  <c r="S29"/>
  <c r="S25"/>
  <c r="S21"/>
  <c r="S13"/>
  <c r="S9"/>
  <c r="S18"/>
  <c r="S42"/>
  <c r="S40"/>
  <c r="S38"/>
  <c r="S36"/>
  <c r="S34"/>
  <c r="S32"/>
  <c r="S30"/>
  <c r="S28"/>
  <c r="S26"/>
  <c r="S24"/>
  <c r="S22"/>
  <c r="S20"/>
  <c r="S14"/>
  <c r="S12"/>
  <c r="S10"/>
  <c r="S8"/>
  <c r="S6"/>
  <c r="AE37"/>
  <c r="AE42"/>
  <c r="AE41"/>
  <c r="AE40"/>
  <c r="AE39"/>
  <c r="AE38"/>
  <c r="AE32"/>
  <c r="AE31"/>
  <c r="AE29"/>
  <c r="AE28"/>
  <c r="AE26"/>
  <c r="AE24"/>
  <c r="AE22"/>
  <c r="AE19"/>
  <c r="AE18"/>
  <c r="AE36"/>
  <c r="AE35"/>
  <c r="AE34"/>
  <c r="AE33"/>
  <c r="AE30"/>
  <c r="AE27"/>
  <c r="AE25"/>
  <c r="AE23"/>
  <c r="AE21"/>
  <c r="AE20"/>
  <c r="Y17"/>
  <c r="M17"/>
  <c r="J17"/>
  <c r="G17"/>
  <c r="Y5"/>
  <c r="M5"/>
  <c r="J5"/>
  <c r="G5"/>
  <c r="AE10"/>
  <c r="AE13"/>
  <c r="AE15"/>
  <c r="AE9"/>
  <c r="AE12"/>
  <c r="AE8"/>
  <c r="AE11"/>
  <c r="AE7"/>
  <c r="AE14"/>
  <c r="AE6"/>
  <c r="AE17"/>
  <c r="AE5"/>
  <c r="F41" i="6"/>
  <c r="F42"/>
  <c r="F29"/>
  <c r="F28"/>
  <c r="F27"/>
  <c r="F26"/>
  <c r="F25"/>
  <c r="F24"/>
  <c r="F30"/>
  <c r="F51"/>
  <c r="U51"/>
  <c r="AG51"/>
  <c r="F50"/>
  <c r="U50"/>
  <c r="AG50"/>
  <c r="F52"/>
  <c r="U52"/>
  <c r="AG52"/>
  <c r="F53"/>
  <c r="U53"/>
  <c r="AG53"/>
  <c r="U54"/>
  <c r="AG54"/>
  <c r="F55"/>
  <c r="U55"/>
  <c r="AG55"/>
  <c r="U56"/>
  <c r="AG56"/>
  <c r="AH51"/>
  <c r="AH52"/>
  <c r="AH53"/>
  <c r="AH54"/>
  <c r="AH55"/>
  <c r="AH56"/>
  <c r="AH50"/>
  <c r="F32"/>
  <c r="F43"/>
  <c r="F31"/>
  <c r="F36"/>
  <c r="F35"/>
  <c r="F47"/>
  <c r="F45"/>
  <c r="F34"/>
  <c r="F48"/>
  <c r="F37"/>
  <c r="S24"/>
  <c r="R24"/>
  <c r="U26"/>
  <c r="F5"/>
  <c r="F8"/>
  <c r="F6"/>
  <c r="F19"/>
  <c r="F7"/>
  <c r="F9"/>
  <c r="F10"/>
  <c r="F11"/>
  <c r="F12"/>
  <c r="F13"/>
  <c r="F14"/>
  <c r="F15"/>
  <c r="F16"/>
  <c r="F18"/>
  <c r="F20"/>
  <c r="G19"/>
  <c r="G7"/>
  <c r="G16"/>
  <c r="F40"/>
  <c r="F39"/>
  <c r="F22"/>
  <c r="F23"/>
  <c r="AE20"/>
  <c r="AE19"/>
  <c r="AE18"/>
  <c r="AB20"/>
  <c r="AB19"/>
  <c r="AB18"/>
  <c r="Y20"/>
  <c r="Y19"/>
  <c r="Y18"/>
  <c r="P20"/>
  <c r="P19"/>
  <c r="P18"/>
  <c r="M20"/>
  <c r="M19"/>
  <c r="M18"/>
  <c r="J20"/>
  <c r="J19"/>
  <c r="J18"/>
  <c r="G18"/>
  <c r="AE16"/>
  <c r="AE15"/>
  <c r="AE14"/>
  <c r="AE13"/>
  <c r="AE12"/>
  <c r="AE11"/>
  <c r="AE10"/>
  <c r="AE9"/>
  <c r="AE8"/>
  <c r="AE7"/>
  <c r="AE6"/>
  <c r="AE5"/>
  <c r="AB16"/>
  <c r="AB15"/>
  <c r="AB14"/>
  <c r="AB13"/>
  <c r="AB12"/>
  <c r="AB11"/>
  <c r="AB10"/>
  <c r="AB9"/>
  <c r="AB8"/>
  <c r="AB7"/>
  <c r="AB6"/>
  <c r="AB5"/>
  <c r="Y16"/>
  <c r="Y15"/>
  <c r="Y14"/>
  <c r="Y13"/>
  <c r="Y12"/>
  <c r="Y11"/>
  <c r="Y10"/>
  <c r="Y9"/>
  <c r="Y8"/>
  <c r="Y7"/>
  <c r="Y6"/>
  <c r="Y5"/>
  <c r="P16"/>
  <c r="P15"/>
  <c r="P14"/>
  <c r="P13"/>
  <c r="P12"/>
  <c r="P11"/>
  <c r="P10"/>
  <c r="P9"/>
  <c r="P8"/>
  <c r="P7"/>
  <c r="P6"/>
  <c r="P5"/>
  <c r="M16"/>
  <c r="M15"/>
  <c r="M14"/>
  <c r="M13"/>
  <c r="M12"/>
  <c r="M11"/>
  <c r="M10"/>
  <c r="M9"/>
  <c r="M8"/>
  <c r="M7"/>
  <c r="M6"/>
  <c r="M5"/>
  <c r="J16"/>
  <c r="J15"/>
  <c r="J14"/>
  <c r="J13"/>
  <c r="J12"/>
  <c r="J11"/>
  <c r="J10"/>
  <c r="J9"/>
  <c r="J8"/>
  <c r="J7"/>
  <c r="J6"/>
  <c r="J5"/>
  <c r="G9"/>
  <c r="G13"/>
  <c r="G11"/>
  <c r="G20"/>
  <c r="G5"/>
  <c r="G15"/>
  <c r="G14"/>
  <c r="G12"/>
  <c r="G10"/>
  <c r="G8"/>
  <c r="G6"/>
  <c r="U18"/>
  <c r="U19"/>
  <c r="U20"/>
  <c r="U10"/>
  <c r="U11"/>
  <c r="AG10"/>
  <c r="AG20"/>
  <c r="U6"/>
  <c r="U7"/>
  <c r="U8"/>
  <c r="U9"/>
  <c r="U12"/>
  <c r="U13"/>
  <c r="U14"/>
  <c r="U15"/>
  <c r="U16"/>
  <c r="AG15"/>
  <c r="AG19"/>
  <c r="AG18"/>
  <c r="U5"/>
  <c r="V16"/>
  <c r="J56"/>
  <c r="J55"/>
  <c r="J54"/>
  <c r="J53"/>
  <c r="J52"/>
  <c r="J51"/>
  <c r="J50"/>
  <c r="J48"/>
  <c r="J47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AE51"/>
  <c r="AE52"/>
  <c r="AE53"/>
  <c r="AE54"/>
  <c r="AE55"/>
  <c r="AE56"/>
  <c r="AB51"/>
  <c r="AB52"/>
  <c r="AB53"/>
  <c r="AB54"/>
  <c r="AB55"/>
  <c r="AB56"/>
  <c r="Y51"/>
  <c r="Y52"/>
  <c r="Y53"/>
  <c r="Y54"/>
  <c r="Y55"/>
  <c r="Y56"/>
  <c r="P51"/>
  <c r="P52"/>
  <c r="P53"/>
  <c r="P54"/>
  <c r="P55"/>
  <c r="P56"/>
  <c r="M51"/>
  <c r="M52"/>
  <c r="M53"/>
  <c r="M54"/>
  <c r="M55"/>
  <c r="M56"/>
  <c r="G51"/>
  <c r="G52"/>
  <c r="G53"/>
  <c r="G54"/>
  <c r="G55"/>
  <c r="G56"/>
  <c r="AE50"/>
  <c r="AB50"/>
  <c r="Y50"/>
  <c r="P50"/>
  <c r="M50"/>
  <c r="G50"/>
  <c r="AE48"/>
  <c r="AE47"/>
  <c r="AE46"/>
  <c r="AE45"/>
  <c r="AE44"/>
  <c r="AE43"/>
  <c r="AE42"/>
  <c r="AE41"/>
  <c r="AE40"/>
  <c r="AE39"/>
  <c r="AE37"/>
  <c r="AE36"/>
  <c r="AE35"/>
  <c r="AE34"/>
  <c r="AE33"/>
  <c r="AE32"/>
  <c r="AE31"/>
  <c r="AE30"/>
  <c r="AE29"/>
  <c r="AE28"/>
  <c r="AE27"/>
  <c r="AE26"/>
  <c r="AE25"/>
  <c r="AE24"/>
  <c r="AE23"/>
  <c r="AE22"/>
  <c r="U40"/>
  <c r="AG40"/>
  <c r="U41"/>
  <c r="AG41"/>
  <c r="U42"/>
  <c r="AG42"/>
  <c r="U43"/>
  <c r="AG43"/>
  <c r="U44"/>
  <c r="AG44"/>
  <c r="U45"/>
  <c r="AG45"/>
  <c r="U46"/>
  <c r="AG46"/>
  <c r="U47"/>
  <c r="AG47"/>
  <c r="U48"/>
  <c r="AG48"/>
  <c r="U39"/>
  <c r="AG39"/>
  <c r="U23"/>
  <c r="AG23"/>
  <c r="U24"/>
  <c r="AG24"/>
  <c r="U25"/>
  <c r="AG25"/>
  <c r="AG26"/>
  <c r="U27"/>
  <c r="AG27"/>
  <c r="U28"/>
  <c r="U29"/>
  <c r="AG29"/>
  <c r="U30"/>
  <c r="AG30"/>
  <c r="U31"/>
  <c r="AG31"/>
  <c r="U32"/>
  <c r="AG32"/>
  <c r="U33"/>
  <c r="AG33"/>
  <c r="U34"/>
  <c r="AG34"/>
  <c r="U35"/>
  <c r="AG35"/>
  <c r="U36"/>
  <c r="AG36"/>
  <c r="U37"/>
  <c r="AG37"/>
  <c r="U22"/>
  <c r="AG22"/>
  <c r="AG6"/>
  <c r="AG7"/>
  <c r="AG8"/>
  <c r="AG9"/>
  <c r="AG11"/>
  <c r="AG12"/>
  <c r="AG13"/>
  <c r="AG14"/>
  <c r="AG16"/>
  <c r="G40"/>
  <c r="M40"/>
  <c r="P40"/>
  <c r="Y40"/>
  <c r="AB40"/>
  <c r="G41"/>
  <c r="M41"/>
  <c r="P41"/>
  <c r="Y41"/>
  <c r="AB41"/>
  <c r="G42"/>
  <c r="M42"/>
  <c r="P42"/>
  <c r="Y42"/>
  <c r="AB42"/>
  <c r="G43"/>
  <c r="M43"/>
  <c r="P43"/>
  <c r="Y43"/>
  <c r="AB43"/>
  <c r="G44"/>
  <c r="M44"/>
  <c r="P44"/>
  <c r="Y44"/>
  <c r="AB44"/>
  <c r="G45"/>
  <c r="M45"/>
  <c r="P45"/>
  <c r="Y45"/>
  <c r="AB45"/>
  <c r="G46"/>
  <c r="M46"/>
  <c r="P46"/>
  <c r="Y46"/>
  <c r="AB46"/>
  <c r="G47"/>
  <c r="M47"/>
  <c r="P47"/>
  <c r="Y47"/>
  <c r="AB47"/>
  <c r="G48"/>
  <c r="M48"/>
  <c r="P48"/>
  <c r="Y48"/>
  <c r="AB48"/>
  <c r="G31"/>
  <c r="M31"/>
  <c r="P31"/>
  <c r="Y31"/>
  <c r="AB31"/>
  <c r="G32"/>
  <c r="M32"/>
  <c r="P32"/>
  <c r="Y32"/>
  <c r="AB32"/>
  <c r="G33"/>
  <c r="M33"/>
  <c r="P33"/>
  <c r="Y33"/>
  <c r="AB33"/>
  <c r="G34"/>
  <c r="M34"/>
  <c r="P34"/>
  <c r="Y34"/>
  <c r="AB34"/>
  <c r="G35"/>
  <c r="M35"/>
  <c r="P35"/>
  <c r="Y35"/>
  <c r="AB35"/>
  <c r="G36"/>
  <c r="M36"/>
  <c r="P36"/>
  <c r="Y36"/>
  <c r="AB36"/>
  <c r="G37"/>
  <c r="M37"/>
  <c r="P37"/>
  <c r="Y37"/>
  <c r="AB37"/>
  <c r="G23"/>
  <c r="M23"/>
  <c r="P23"/>
  <c r="Y23"/>
  <c r="AB23"/>
  <c r="G24"/>
  <c r="M24"/>
  <c r="P24"/>
  <c r="Y24"/>
  <c r="AB24"/>
  <c r="G25"/>
  <c r="M25"/>
  <c r="P25"/>
  <c r="Y25"/>
  <c r="AB25"/>
  <c r="G26"/>
  <c r="M26"/>
  <c r="P26"/>
  <c r="Y26"/>
  <c r="AB26"/>
  <c r="G27"/>
  <c r="M27"/>
  <c r="P27"/>
  <c r="Y27"/>
  <c r="AB27"/>
  <c r="G28"/>
  <c r="M28"/>
  <c r="P28"/>
  <c r="Y28"/>
  <c r="AB28"/>
  <c r="G29"/>
  <c r="M29"/>
  <c r="P29"/>
  <c r="Y29"/>
  <c r="AB29"/>
  <c r="G30"/>
  <c r="M30"/>
  <c r="P30"/>
  <c r="Y30"/>
  <c r="AB30"/>
  <c r="G22"/>
  <c r="M22"/>
  <c r="P22"/>
  <c r="Y22"/>
  <c r="AB22"/>
  <c r="G39"/>
  <c r="M39"/>
  <c r="P39"/>
  <c r="V39"/>
  <c r="Y39"/>
  <c r="AB39"/>
  <c r="AG28"/>
  <c r="V26"/>
  <c r="V22"/>
  <c r="AH20"/>
  <c r="AH19"/>
  <c r="AH18"/>
  <c r="V13"/>
  <c r="V8"/>
  <c r="V14"/>
  <c r="V9"/>
  <c r="V19"/>
  <c r="V20"/>
  <c r="V18"/>
  <c r="V5"/>
  <c r="V10"/>
  <c r="V11"/>
  <c r="V6"/>
  <c r="V12"/>
  <c r="V7"/>
  <c r="V15"/>
  <c r="V30"/>
  <c r="V48"/>
  <c r="V47"/>
  <c r="V46"/>
  <c r="V45"/>
  <c r="V44"/>
  <c r="V43"/>
  <c r="V42"/>
  <c r="V41"/>
  <c r="V40"/>
  <c r="AG5"/>
  <c r="V29"/>
  <c r="V28"/>
  <c r="V27"/>
  <c r="V25"/>
  <c r="V24"/>
  <c r="V23"/>
  <c r="V37"/>
  <c r="V36"/>
  <c r="V35"/>
  <c r="V34"/>
  <c r="V33"/>
  <c r="V32"/>
  <c r="V31"/>
  <c r="V55"/>
  <c r="V53"/>
  <c r="V51"/>
  <c r="V50"/>
  <c r="V56"/>
  <c r="V54"/>
  <c r="V52"/>
  <c r="AH47"/>
  <c r="AH48"/>
  <c r="AH46"/>
  <c r="AH44"/>
  <c r="AH43"/>
  <c r="AH41"/>
  <c r="AH40"/>
  <c r="AH45"/>
  <c r="AH42"/>
  <c r="AH33"/>
  <c r="AH37"/>
  <c r="AH36"/>
  <c r="AH35"/>
  <c r="AH34"/>
  <c r="AH32"/>
  <c r="AH31"/>
  <c r="AH39"/>
  <c r="AH22"/>
  <c r="AH28"/>
  <c r="AH27"/>
  <c r="AH25"/>
  <c r="AH30"/>
  <c r="AH29"/>
  <c r="AH26"/>
  <c r="AH24"/>
  <c r="AH23"/>
  <c r="AH5"/>
  <c r="AH10"/>
  <c r="AH15"/>
  <c r="AH7"/>
  <c r="AH12"/>
  <c r="AH16"/>
  <c r="AH6"/>
  <c r="AH11"/>
  <c r="AH9"/>
  <c r="AH14"/>
  <c r="AH8"/>
  <c r="AH13"/>
</calcChain>
</file>

<file path=xl/sharedStrings.xml><?xml version="1.0" encoding="utf-8"?>
<sst xmlns="http://schemas.openxmlformats.org/spreadsheetml/2006/main" count="640" uniqueCount="198">
  <si>
    <t>RUBEN BOOTH</t>
  </si>
  <si>
    <t>BRAYDEN CLARKE</t>
  </si>
  <si>
    <t>BEN SMEJKO</t>
  </si>
  <si>
    <t>MATTHEW GILLIS</t>
  </si>
  <si>
    <t>YAW AFIRIFAH-MENSAH</t>
  </si>
  <si>
    <t>AMARI FORD (G)</t>
  </si>
  <si>
    <t>EM Apparatus - 30th April 2017 - Comp 1 – U10 &amp; U11</t>
  </si>
  <si>
    <t>EM Apparatus - 30th April 2017 - Comp 2– U8 &amp; U9</t>
  </si>
  <si>
    <t>PHOENIX FROST</t>
  </si>
  <si>
    <t>JUDE IRONS</t>
  </si>
  <si>
    <t>JUDAH JOHNSON</t>
  </si>
  <si>
    <t>OSCAR JONES</t>
  </si>
  <si>
    <t>DANIEL ADDISON</t>
  </si>
  <si>
    <t>STUART MCLEAN</t>
  </si>
  <si>
    <t>LEWIS WALKER-GROSS</t>
  </si>
  <si>
    <t>LOGAN WHITE</t>
  </si>
  <si>
    <t>FRED NELSON</t>
  </si>
  <si>
    <t>FINLAY COLTMAN</t>
  </si>
  <si>
    <t>SAMUEL HATELEY</t>
  </si>
  <si>
    <t xml:space="preserve">NICHOLAS KHOZYAINKOV </t>
  </si>
  <si>
    <t>JACK PAGE (G)</t>
  </si>
  <si>
    <t>ZAKAINE FAWZI-MCCAFFREY</t>
  </si>
  <si>
    <t>ELLIOT BISHOP</t>
  </si>
  <si>
    <t>JACK HARRINGTON</t>
  </si>
  <si>
    <t>WILLIAM BORRINGTON</t>
  </si>
  <si>
    <t>DILLON COOMBS</t>
  </si>
  <si>
    <t>JASON CLARIDGE</t>
  </si>
  <si>
    <t>JACOB BLOCK</t>
  </si>
  <si>
    <t>OLIVER PASCUAL</t>
  </si>
  <si>
    <t>ZACHARY GRAHAM</t>
  </si>
  <si>
    <t>TOBY RICHMOND</t>
  </si>
  <si>
    <t>CALE RICHMOND</t>
  </si>
  <si>
    <t>SAMUEL BROMLEY</t>
  </si>
  <si>
    <t>GEORGE REEVES</t>
  </si>
  <si>
    <t>EM Apparatus - 30th April 2017 - Comp 2– U12, 14 ,16 &amp; O14</t>
  </si>
  <si>
    <t>RHYS HOW</t>
  </si>
  <si>
    <t>MAX ROWLINSON</t>
  </si>
  <si>
    <t>OLIVER HIME (G)</t>
  </si>
  <si>
    <t>ALEX YOLSHINA-CASH</t>
  </si>
  <si>
    <t>QUENTIN PEBERDY</t>
  </si>
  <si>
    <t>ALEX DINEEN</t>
  </si>
  <si>
    <t>WITHAM HILL</t>
  </si>
  <si>
    <t>NATHAN BAYLISS</t>
  </si>
  <si>
    <t>KOFI AFIRIFAH-MENSAH</t>
  </si>
  <si>
    <t>WILLIAM RIDDLE</t>
  </si>
  <si>
    <t>JOSHUA BENNETT</t>
  </si>
  <si>
    <t>BEN EMERY</t>
  </si>
  <si>
    <t>LIAM JURY</t>
  </si>
  <si>
    <t>MICHAEL TANG (G)</t>
  </si>
  <si>
    <t>CCYC</t>
  </si>
  <si>
    <t>JAKE ROLLINGS</t>
  </si>
  <si>
    <t>ALEX LESTER</t>
  </si>
  <si>
    <t>D4</t>
  </si>
  <si>
    <t>LEO ANDREWS</t>
  </si>
  <si>
    <t>U16</t>
  </si>
  <si>
    <t>OLIVER KETTLEBOROUGH</t>
  </si>
  <si>
    <t>ALEXANDER LEEK</t>
  </si>
  <si>
    <t>BLAKE GIDLEY</t>
  </si>
  <si>
    <t>O16</t>
  </si>
  <si>
    <t>GEORGE SWINSON</t>
  </si>
  <si>
    <t>CHARLIE PEAT</t>
  </si>
  <si>
    <t>CALLUM ALLEN</t>
  </si>
  <si>
    <t>DANIEL BAILEY</t>
  </si>
  <si>
    <t>THOMAS MORLEY</t>
  </si>
  <si>
    <t>S/BAR</t>
  </si>
  <si>
    <t>C/BAR</t>
  </si>
  <si>
    <t>U10-STP</t>
  </si>
  <si>
    <t>U11-STP</t>
  </si>
  <si>
    <t>U11-CHK</t>
  </si>
  <si>
    <t>U10-CHK</t>
  </si>
  <si>
    <t>MUSHROOM</t>
  </si>
  <si>
    <t>P/HORSE</t>
  </si>
  <si>
    <t>U12-STP</t>
  </si>
  <si>
    <t>U12-CHK</t>
  </si>
  <si>
    <t>CHARLIE GARDNER</t>
  </si>
  <si>
    <t>ZERO</t>
  </si>
  <si>
    <t>AA Strap</t>
  </si>
  <si>
    <t>AA  Chalk</t>
  </si>
  <si>
    <t>All Around</t>
  </si>
  <si>
    <t>LIAM PARKES</t>
  </si>
  <si>
    <t>POMMEL</t>
    <phoneticPr fontId="19" type="noConversion"/>
  </si>
  <si>
    <t>NAME</t>
  </si>
  <si>
    <t>CLUB</t>
  </si>
  <si>
    <t>COMPETITION</t>
  </si>
  <si>
    <t>FLOOR</t>
  </si>
  <si>
    <t>VAULT</t>
  </si>
  <si>
    <t>GROUP</t>
  </si>
  <si>
    <t xml:space="preserve"> RINGS</t>
  </si>
  <si>
    <t>P BAR</t>
  </si>
  <si>
    <t>Pos</t>
  </si>
  <si>
    <t>Scr</t>
  </si>
  <si>
    <t>AA Total</t>
  </si>
  <si>
    <t>NOTTS</t>
  </si>
  <si>
    <t>DOVYDAS KUCIAUSKAS</t>
  </si>
  <si>
    <t>JAMES WALKER</t>
  </si>
  <si>
    <t>U8</t>
  </si>
  <si>
    <t>JONATHAN HIGGS</t>
  </si>
  <si>
    <t>ZION JOHNSON</t>
  </si>
  <si>
    <t>KAYDEN DIXON</t>
  </si>
  <si>
    <t>EVAN QUICKFALL-BRIGGS</t>
  </si>
  <si>
    <t>EVGC</t>
  </si>
  <si>
    <t>HINCKLEY</t>
  </si>
  <si>
    <t>LINCOLN</t>
  </si>
  <si>
    <t>LUIE BRAGANZA</t>
  </si>
  <si>
    <t>LEWIS DELAMONT</t>
  </si>
  <si>
    <t>MARTY JACKSON</t>
  </si>
  <si>
    <t>DANIEL RAY</t>
  </si>
  <si>
    <t>SEBASTIAN RAMIREZ-CAPES</t>
  </si>
  <si>
    <t>B1</t>
  </si>
  <si>
    <t>LUCAS BOWEN</t>
  </si>
  <si>
    <t>NOAH FARNSWORTH</t>
  </si>
  <si>
    <t>CALLUM HAYWOOD</t>
  </si>
  <si>
    <t>ALFIE HEARD</t>
  </si>
  <si>
    <t>RONNIE STATON</t>
  </si>
  <si>
    <t>RETFORD</t>
  </si>
  <si>
    <t>NOAH TUCKER</t>
  </si>
  <si>
    <t>A1</t>
  </si>
  <si>
    <t>U9</t>
  </si>
  <si>
    <t>MAISON GIANNELLI</t>
  </si>
  <si>
    <t>THEO BOWER</t>
  </si>
  <si>
    <t>DANIEL RADFORD</t>
  </si>
  <si>
    <t>D1</t>
  </si>
  <si>
    <t>JAMES NORMAN</t>
  </si>
  <si>
    <t>OSCAR SAMPSON</t>
  </si>
  <si>
    <t>REUBEN CADMAN</t>
  </si>
  <si>
    <t>BLAKE MCMANUS</t>
  </si>
  <si>
    <t>ARTHUR REILLY</t>
  </si>
  <si>
    <t>E1</t>
  </si>
  <si>
    <t>WILLIAM JURKOWSKI</t>
  </si>
  <si>
    <t>OSCAR CUTKELVIN</t>
  </si>
  <si>
    <t>ZAC DUNCAN</t>
  </si>
  <si>
    <t>KWADWO AFIRIFAH-MENSAH</t>
  </si>
  <si>
    <t>JOE PEVERLEY</t>
  </si>
  <si>
    <t>C1</t>
  </si>
  <si>
    <t>BEN SMITH</t>
  </si>
  <si>
    <t>F1</t>
  </si>
  <si>
    <t>KAYDON KENNEDY</t>
  </si>
  <si>
    <t>KIAN KEOGH</t>
  </si>
  <si>
    <t>ETHAN NORRIS</t>
  </si>
  <si>
    <t>LOUIS O'KEEFE</t>
  </si>
  <si>
    <t>JACK REYES</t>
  </si>
  <si>
    <t>B2</t>
  </si>
  <si>
    <t>ELLIOTT VERNON</t>
  </si>
  <si>
    <t>ORESTIS BACON</t>
  </si>
  <si>
    <t>DANIEL SWAIN</t>
  </si>
  <si>
    <t>C2</t>
  </si>
  <si>
    <t>WILLIAM RAY</t>
  </si>
  <si>
    <t>LUCAS RAMIREZ-CAPES</t>
  </si>
  <si>
    <t>PHOENIX KAVANAGH-CLARK</t>
  </si>
  <si>
    <t>THOMAS GRAY</t>
  </si>
  <si>
    <t>D2</t>
  </si>
  <si>
    <t>BRADLEY SIVEWRIGHT</t>
  </si>
  <si>
    <t>ALFIE CUTKELVIN</t>
  </si>
  <si>
    <t>JOSEPH FISHER</t>
  </si>
  <si>
    <t>E2</t>
  </si>
  <si>
    <t>WILLIAM DUMAYNE</t>
  </si>
  <si>
    <t>JACK WRIGHT</t>
  </si>
  <si>
    <t>JACK MORGAN</t>
  </si>
  <si>
    <t>WILLIAM FERGUSSON</t>
  </si>
  <si>
    <t>A2</t>
  </si>
  <si>
    <t>OLIVER SWINSON</t>
  </si>
  <si>
    <t>SAM PLANT</t>
  </si>
  <si>
    <t>MITCHELL HENSHAW</t>
  </si>
  <si>
    <t>EWAN MOODY</t>
  </si>
  <si>
    <t>F2</t>
  </si>
  <si>
    <t>JACOB LOBLEY</t>
  </si>
  <si>
    <t>COLE PAUL</t>
  </si>
  <si>
    <t>HENRY RICHARDS</t>
  </si>
  <si>
    <t>U14</t>
  </si>
  <si>
    <t>F3</t>
  </si>
  <si>
    <t>D3</t>
  </si>
  <si>
    <t>JACK CHAMBERS</t>
  </si>
  <si>
    <t>DYLAN SAMSON</t>
  </si>
  <si>
    <t>FINN DINEEN</t>
  </si>
  <si>
    <t>E3</t>
  </si>
  <si>
    <t>SOLOMON GORDON</t>
  </si>
  <si>
    <t>ALEX SIMNER</t>
  </si>
  <si>
    <t>ADAM TAME</t>
  </si>
  <si>
    <t>THOMAS DEELEY</t>
  </si>
  <si>
    <t>HARRY SMITH</t>
  </si>
  <si>
    <t>A3</t>
  </si>
  <si>
    <t>HARRY CLARKE</t>
  </si>
  <si>
    <t>HARRY NORMAN</t>
  </si>
  <si>
    <t>B3</t>
  </si>
  <si>
    <t>FINLAY MATTHEWS</t>
  </si>
  <si>
    <t>BAILEY YATES</t>
  </si>
  <si>
    <t>STANLEY CROPPER</t>
  </si>
  <si>
    <t>C3</t>
  </si>
  <si>
    <t>JOE SAMSON</t>
  </si>
  <si>
    <t>SAM TEBBS</t>
  </si>
  <si>
    <t>DOUGLAS DAWSON</t>
  </si>
  <si>
    <t>NORTHAMPTON</t>
  </si>
  <si>
    <t>CHE LISTON-LAZARIDES (G)</t>
  </si>
  <si>
    <t>FLYING ANGELS</t>
  </si>
  <si>
    <t>ALFIE BULL</t>
  </si>
  <si>
    <t>LUCAS BOOTH-CLIBBORN</t>
  </si>
  <si>
    <t>REILLY CROWTHER</t>
  </si>
  <si>
    <t>WAILOT WAN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</si>
</sst>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0"/>
      <name val="Arial"/>
    </font>
    <font>
      <b/>
      <sz val="8"/>
      <name val="Century Gothic"/>
      <family val="2"/>
    </font>
    <font>
      <b/>
      <sz val="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2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8"/>
      <color rgb="FFC00000"/>
      <name val="Century Gothic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Century Gothic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2" fontId="10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2" fontId="15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center"/>
    </xf>
    <xf numFmtId="2" fontId="5" fillId="4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2" fontId="17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2" fontId="17" fillId="2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/>
  </cellXfs>
  <cellStyles count="1">
    <cellStyle name="Normal" xfId="0" builtinId="0"/>
  </cellStyles>
  <dxfs count="45"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247650</xdr:colOff>
      <xdr:row>0</xdr:row>
      <xdr:rowOff>38100</xdr:rowOff>
    </xdr:from>
    <xdr:to>
      <xdr:col>17</xdr:col>
      <xdr:colOff>28575</xdr:colOff>
      <xdr:row>0</xdr:row>
      <xdr:rowOff>266700</xdr:rowOff>
    </xdr:to>
    <xdr:pic>
      <xdr:nvPicPr>
        <xdr:cNvPr id="2" name="Picture 2" descr="vaul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38100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266700</xdr:colOff>
      <xdr:row>0</xdr:row>
      <xdr:rowOff>76200</xdr:rowOff>
    </xdr:from>
    <xdr:to>
      <xdr:col>21</xdr:col>
      <xdr:colOff>114300</xdr:colOff>
      <xdr:row>0</xdr:row>
      <xdr:rowOff>304800</xdr:rowOff>
    </xdr:to>
    <xdr:pic>
      <xdr:nvPicPr>
        <xdr:cNvPr id="3" name="Picture 6" descr="pbars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4475" y="7620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47625</xdr:colOff>
      <xdr:row>0</xdr:row>
      <xdr:rowOff>66675</xdr:rowOff>
    </xdr:from>
    <xdr:to>
      <xdr:col>23</xdr:col>
      <xdr:colOff>314325</xdr:colOff>
      <xdr:row>0</xdr:row>
      <xdr:rowOff>295275</xdr:rowOff>
    </xdr:to>
    <xdr:pic>
      <xdr:nvPicPr>
        <xdr:cNvPr id="4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43825" y="66675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268432</xdr:colOff>
      <xdr:row>0</xdr:row>
      <xdr:rowOff>47625</xdr:rowOff>
    </xdr:from>
    <xdr:to>
      <xdr:col>6</xdr:col>
      <xdr:colOff>144607</xdr:colOff>
      <xdr:row>0</xdr:row>
      <xdr:rowOff>276225</xdr:rowOff>
    </xdr:to>
    <xdr:pic>
      <xdr:nvPicPr>
        <xdr:cNvPr id="5" name="Picture 14" descr="floor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07082" y="476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247650</xdr:colOff>
      <xdr:row>0</xdr:row>
      <xdr:rowOff>66675</xdr:rowOff>
    </xdr:from>
    <xdr:to>
      <xdr:col>9</xdr:col>
      <xdr:colOff>104774</xdr:colOff>
      <xdr:row>0</xdr:row>
      <xdr:rowOff>295275</xdr:rowOff>
    </xdr:to>
    <xdr:pic>
      <xdr:nvPicPr>
        <xdr:cNvPr id="6" name="Picture 15" descr="pommells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43550" y="6667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12</xdr:col>
      <xdr:colOff>171450</xdr:colOff>
      <xdr:row>0</xdr:row>
      <xdr:rowOff>285750</xdr:rowOff>
    </xdr:to>
    <xdr:pic>
      <xdr:nvPicPr>
        <xdr:cNvPr id="7" name="Picture 16" descr="rings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57950" y="57150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161924</xdr:colOff>
      <xdr:row>0</xdr:row>
      <xdr:rowOff>38099</xdr:rowOff>
    </xdr:from>
    <xdr:to>
      <xdr:col>27</xdr:col>
      <xdr:colOff>123823</xdr:colOff>
      <xdr:row>0</xdr:row>
      <xdr:rowOff>295274</xdr:rowOff>
    </xdr:to>
    <xdr:pic>
      <xdr:nvPicPr>
        <xdr:cNvPr id="8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72774" y="38099"/>
          <a:ext cx="352425" cy="257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247650</xdr:colOff>
      <xdr:row>0</xdr:row>
      <xdr:rowOff>76200</xdr:rowOff>
    </xdr:from>
    <xdr:to>
      <xdr:col>17</xdr:col>
      <xdr:colOff>66675</xdr:colOff>
      <xdr:row>0</xdr:row>
      <xdr:rowOff>304800</xdr:rowOff>
    </xdr:to>
    <xdr:pic>
      <xdr:nvPicPr>
        <xdr:cNvPr id="2" name="Picture 2" descr="vaul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76200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247650</xdr:colOff>
      <xdr:row>0</xdr:row>
      <xdr:rowOff>47625</xdr:rowOff>
    </xdr:from>
    <xdr:to>
      <xdr:col>21</xdr:col>
      <xdr:colOff>95250</xdr:colOff>
      <xdr:row>0</xdr:row>
      <xdr:rowOff>276225</xdr:rowOff>
    </xdr:to>
    <xdr:pic>
      <xdr:nvPicPr>
        <xdr:cNvPr id="3" name="Picture 6" descr="pbars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4762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200025</xdr:colOff>
      <xdr:row>0</xdr:row>
      <xdr:rowOff>66675</xdr:rowOff>
    </xdr:from>
    <xdr:to>
      <xdr:col>24</xdr:col>
      <xdr:colOff>76200</xdr:colOff>
      <xdr:row>0</xdr:row>
      <xdr:rowOff>295275</xdr:rowOff>
    </xdr:to>
    <xdr:pic>
      <xdr:nvPicPr>
        <xdr:cNvPr id="4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29825" y="66675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258907</xdr:colOff>
      <xdr:row>0</xdr:row>
      <xdr:rowOff>47625</xdr:rowOff>
    </xdr:from>
    <xdr:to>
      <xdr:col>6</xdr:col>
      <xdr:colOff>135082</xdr:colOff>
      <xdr:row>0</xdr:row>
      <xdr:rowOff>276225</xdr:rowOff>
    </xdr:to>
    <xdr:pic>
      <xdr:nvPicPr>
        <xdr:cNvPr id="5" name="Picture 14" descr="floor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35682" y="476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257175</xdr:colOff>
      <xdr:row>0</xdr:row>
      <xdr:rowOff>47625</xdr:rowOff>
    </xdr:from>
    <xdr:to>
      <xdr:col>9</xdr:col>
      <xdr:colOff>133350</xdr:colOff>
      <xdr:row>0</xdr:row>
      <xdr:rowOff>276225</xdr:rowOff>
    </xdr:to>
    <xdr:pic>
      <xdr:nvPicPr>
        <xdr:cNvPr id="6" name="Picture 15" descr="pommells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91200" y="476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219075</xdr:colOff>
      <xdr:row>0</xdr:row>
      <xdr:rowOff>57150</xdr:rowOff>
    </xdr:from>
    <xdr:to>
      <xdr:col>12</xdr:col>
      <xdr:colOff>104775</xdr:colOff>
      <xdr:row>0</xdr:row>
      <xdr:rowOff>285750</xdr:rowOff>
    </xdr:to>
    <xdr:pic>
      <xdr:nvPicPr>
        <xdr:cNvPr id="7" name="Picture 16" descr="rings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10350" y="57150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0</xdr:row>
      <xdr:rowOff>66675</xdr:rowOff>
    </xdr:from>
    <xdr:to>
      <xdr:col>27</xdr:col>
      <xdr:colOff>95250</xdr:colOff>
      <xdr:row>0</xdr:row>
      <xdr:rowOff>295275</xdr:rowOff>
    </xdr:to>
    <xdr:pic>
      <xdr:nvPicPr>
        <xdr:cNvPr id="10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34700" y="66675"/>
          <a:ext cx="266700" cy="228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85725</xdr:rowOff>
    </xdr:from>
    <xdr:to>
      <xdr:col>20</xdr:col>
      <xdr:colOff>47625</xdr:colOff>
      <xdr:row>0</xdr:row>
      <xdr:rowOff>314325</xdr:rowOff>
    </xdr:to>
    <xdr:pic>
      <xdr:nvPicPr>
        <xdr:cNvPr id="2" name="Picture 2" descr="vaul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5" y="857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266700</xdr:colOff>
      <xdr:row>0</xdr:row>
      <xdr:rowOff>66675</xdr:rowOff>
    </xdr:from>
    <xdr:to>
      <xdr:col>24</xdr:col>
      <xdr:colOff>114300</xdr:colOff>
      <xdr:row>0</xdr:row>
      <xdr:rowOff>295275</xdr:rowOff>
    </xdr:to>
    <xdr:pic>
      <xdr:nvPicPr>
        <xdr:cNvPr id="3" name="Picture 6" descr="pbars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666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295275</xdr:colOff>
      <xdr:row>0</xdr:row>
      <xdr:rowOff>57150</xdr:rowOff>
    </xdr:from>
    <xdr:to>
      <xdr:col>27</xdr:col>
      <xdr:colOff>85725</xdr:colOff>
      <xdr:row>0</xdr:row>
      <xdr:rowOff>285750</xdr:rowOff>
    </xdr:to>
    <xdr:pic>
      <xdr:nvPicPr>
        <xdr:cNvPr id="4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01225" y="57150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201757</xdr:colOff>
      <xdr:row>0</xdr:row>
      <xdr:rowOff>47625</xdr:rowOff>
    </xdr:from>
    <xdr:to>
      <xdr:col>6</xdr:col>
      <xdr:colOff>77932</xdr:colOff>
      <xdr:row>0</xdr:row>
      <xdr:rowOff>276225</xdr:rowOff>
    </xdr:to>
    <xdr:pic>
      <xdr:nvPicPr>
        <xdr:cNvPr id="5" name="Picture 14" descr="floor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64207" y="4762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209550</xdr:colOff>
      <xdr:row>0</xdr:row>
      <xdr:rowOff>76200</xdr:rowOff>
    </xdr:from>
    <xdr:to>
      <xdr:col>12</xdr:col>
      <xdr:colOff>85725</xdr:colOff>
      <xdr:row>0</xdr:row>
      <xdr:rowOff>304800</xdr:rowOff>
    </xdr:to>
    <xdr:pic>
      <xdr:nvPicPr>
        <xdr:cNvPr id="6" name="Picture 15" descr="pommells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0" y="76200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190500</xdr:colOff>
      <xdr:row>0</xdr:row>
      <xdr:rowOff>47625</xdr:rowOff>
    </xdr:from>
    <xdr:to>
      <xdr:col>15</xdr:col>
      <xdr:colOff>76200</xdr:colOff>
      <xdr:row>0</xdr:row>
      <xdr:rowOff>276225</xdr:rowOff>
    </xdr:to>
    <xdr:pic>
      <xdr:nvPicPr>
        <xdr:cNvPr id="7" name="Picture 16" descr="rings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67450" y="47625"/>
          <a:ext cx="266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352425</xdr:colOff>
      <xdr:row>0</xdr:row>
      <xdr:rowOff>76200</xdr:rowOff>
    </xdr:from>
    <xdr:to>
      <xdr:col>30</xdr:col>
      <xdr:colOff>123825</xdr:colOff>
      <xdr:row>0</xdr:row>
      <xdr:rowOff>285750</xdr:rowOff>
    </xdr:to>
    <xdr:pic>
      <xdr:nvPicPr>
        <xdr:cNvPr id="8" name="Picture 7" descr="hbar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10875" y="76200"/>
          <a:ext cx="2476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209550</xdr:colOff>
      <xdr:row>0</xdr:row>
      <xdr:rowOff>76200</xdr:rowOff>
    </xdr:from>
    <xdr:to>
      <xdr:col>9</xdr:col>
      <xdr:colOff>114300</xdr:colOff>
      <xdr:row>0</xdr:row>
      <xdr:rowOff>295275</xdr:rowOff>
    </xdr:to>
    <xdr:pic>
      <xdr:nvPicPr>
        <xdr:cNvPr id="9" name="Picture 15" descr="pommells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0" y="76200"/>
          <a:ext cx="285750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E483"/>
  <sheetViews>
    <sheetView showGridLines="0" showZeros="0" zoomScale="80" zoomScaleNormal="80" zoomScalePageLayoutView="80" workbookViewId="0">
      <pane ySplit="3" topLeftCell="A23" activePane="bottomLeft" state="frozenSplit"/>
      <selection pane="bottomLeft" activeCell="V55" sqref="V55"/>
    </sheetView>
  </sheetViews>
  <sheetFormatPr baseColWidth="10" defaultColWidth="8.83203125" defaultRowHeight="11"/>
  <cols>
    <col min="1" max="1" width="29.5" style="1" customWidth="1"/>
    <col min="2" max="2" width="16.5" style="21" bestFit="1" customWidth="1"/>
    <col min="3" max="3" width="13.5" style="12" bestFit="1" customWidth="1"/>
    <col min="4" max="4" width="8.1640625" style="17" customWidth="1"/>
    <col min="5" max="5" width="2" style="17" customWidth="1"/>
    <col min="6" max="6" width="5.6640625" style="20" customWidth="1"/>
    <col min="7" max="7" width="8.6640625" style="20" bestFit="1" customWidth="1"/>
    <col min="8" max="8" width="1.5" style="20" customWidth="1"/>
    <col min="9" max="9" width="6" style="1" customWidth="1"/>
    <col min="10" max="10" width="6.1640625" style="1" customWidth="1"/>
    <col min="11" max="11" width="1.5" style="1" customWidth="1"/>
    <col min="12" max="13" width="5.6640625" style="1" customWidth="1"/>
    <col min="14" max="14" width="1.83203125" style="1" customWidth="1"/>
    <col min="15" max="16" width="5.6640625" style="1" customWidth="1"/>
    <col min="17" max="17" width="1.5" style="1" customWidth="1"/>
    <col min="18" max="18" width="7.1640625" style="20" bestFit="1" customWidth="1"/>
    <col min="19" max="19" width="5.6640625" style="20" customWidth="1"/>
    <col min="20" max="20" width="1.33203125" style="20" customWidth="1"/>
    <col min="21" max="22" width="5.6640625" style="1" customWidth="1"/>
    <col min="23" max="23" width="1.6640625" style="1" customWidth="1"/>
    <col min="24" max="24" width="5.83203125" style="1" customWidth="1"/>
    <col min="25" max="25" width="5.33203125" style="8" customWidth="1"/>
    <col min="26" max="26" width="1.83203125" style="1" customWidth="1"/>
    <col min="27" max="27" width="5.83203125" style="1" customWidth="1"/>
    <col min="28" max="28" width="5.33203125" style="8" customWidth="1"/>
    <col min="29" max="29" width="1.83203125" style="1" customWidth="1"/>
    <col min="30" max="30" width="7.5" style="1" customWidth="1"/>
    <col min="31" max="31" width="5.33203125" style="8" customWidth="1"/>
    <col min="32" max="32" width="2.5" style="1" customWidth="1"/>
    <col min="33" max="16384" width="8.83203125" style="1"/>
  </cols>
  <sheetData>
    <row r="1" spans="1:31" s="2" customFormat="1" ht="26.25" customHeight="1" thickBot="1">
      <c r="A1" s="108" t="s">
        <v>6</v>
      </c>
      <c r="B1" s="108"/>
      <c r="C1" s="108"/>
      <c r="D1" s="108"/>
      <c r="E1" s="10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AA1" s="3"/>
      <c r="AB1" s="4"/>
      <c r="AD1" s="3"/>
      <c r="AE1" s="4"/>
    </row>
    <row r="2" spans="1:31" s="7" customFormat="1" ht="25.5" customHeight="1" thickBot="1">
      <c r="A2" s="5" t="s">
        <v>81</v>
      </c>
      <c r="B2" s="34" t="s">
        <v>82</v>
      </c>
      <c r="C2" s="33" t="s">
        <v>83</v>
      </c>
      <c r="D2" s="32" t="s">
        <v>86</v>
      </c>
      <c r="E2" s="16"/>
      <c r="F2" s="115" t="s">
        <v>84</v>
      </c>
      <c r="G2" s="116"/>
      <c r="H2" s="6"/>
      <c r="I2" s="113" t="s">
        <v>70</v>
      </c>
      <c r="J2" s="114"/>
      <c r="L2" s="111" t="s">
        <v>87</v>
      </c>
      <c r="M2" s="112"/>
      <c r="N2" s="21"/>
      <c r="O2" s="115" t="s">
        <v>85</v>
      </c>
      <c r="P2" s="117"/>
      <c r="Q2" s="117"/>
      <c r="R2" s="117"/>
      <c r="S2" s="116"/>
      <c r="T2" s="6"/>
      <c r="U2" s="111" t="s">
        <v>88</v>
      </c>
      <c r="V2" s="112"/>
      <c r="W2" s="5"/>
      <c r="X2" s="109" t="s">
        <v>64</v>
      </c>
      <c r="Y2" s="110"/>
      <c r="AA2" s="109" t="s">
        <v>65</v>
      </c>
      <c r="AB2" s="110"/>
      <c r="AD2" s="107" t="s">
        <v>78</v>
      </c>
      <c r="AE2" s="107"/>
    </row>
    <row r="3" spans="1:31" ht="14.25" customHeight="1">
      <c r="F3" s="20" t="s">
        <v>90</v>
      </c>
      <c r="G3" s="20" t="s">
        <v>89</v>
      </c>
      <c r="I3" s="20" t="s">
        <v>90</v>
      </c>
      <c r="J3" s="20" t="s">
        <v>89</v>
      </c>
      <c r="K3" s="20"/>
      <c r="L3" s="20" t="s">
        <v>90</v>
      </c>
      <c r="M3" s="20" t="s">
        <v>89</v>
      </c>
      <c r="N3" s="20"/>
      <c r="O3" s="20"/>
      <c r="P3" s="20"/>
      <c r="Q3" s="20"/>
      <c r="R3" s="20" t="s">
        <v>90</v>
      </c>
      <c r="S3" s="20" t="s">
        <v>89</v>
      </c>
      <c r="U3" s="20" t="s">
        <v>90</v>
      </c>
      <c r="V3" s="20" t="s">
        <v>89</v>
      </c>
      <c r="W3" s="20"/>
      <c r="X3" s="20" t="s">
        <v>90</v>
      </c>
      <c r="Y3" s="20" t="s">
        <v>89</v>
      </c>
      <c r="AA3" s="20" t="s">
        <v>90</v>
      </c>
      <c r="AB3" s="20" t="s">
        <v>89</v>
      </c>
      <c r="AD3" s="20" t="s">
        <v>90</v>
      </c>
      <c r="AE3" s="20" t="s">
        <v>89</v>
      </c>
    </row>
    <row r="4" spans="1:31">
      <c r="D4" s="8"/>
      <c r="E4" s="8"/>
      <c r="F4" s="1"/>
      <c r="G4" s="1"/>
      <c r="H4" s="1"/>
      <c r="R4" s="1"/>
      <c r="S4" s="1"/>
      <c r="T4" s="1"/>
      <c r="Y4" s="1"/>
      <c r="AB4" s="1"/>
      <c r="AD4" s="107" t="s">
        <v>76</v>
      </c>
      <c r="AE4" s="107"/>
    </row>
    <row r="5" spans="1:31" ht="18" customHeight="1">
      <c r="A5" s="31" t="s">
        <v>129</v>
      </c>
      <c r="B5" s="53" t="s">
        <v>101</v>
      </c>
      <c r="C5" s="54" t="s">
        <v>66</v>
      </c>
      <c r="D5" s="55" t="s">
        <v>116</v>
      </c>
      <c r="E5" s="56"/>
      <c r="F5" s="57">
        <f>12.85-1</f>
        <v>11.85</v>
      </c>
      <c r="G5" s="58">
        <f>RANK(F5,F$5:F$29)</f>
        <v>5</v>
      </c>
      <c r="H5" s="59"/>
      <c r="I5" s="57">
        <v>10.5</v>
      </c>
      <c r="J5" s="58">
        <f>RANK(I5,I$5:I$29)</f>
        <v>15</v>
      </c>
      <c r="K5" s="59"/>
      <c r="L5" s="57">
        <v>9.1</v>
      </c>
      <c r="M5" s="58">
        <f>RANK(L5,L$5:L$29)</f>
        <v>22</v>
      </c>
      <c r="N5" s="60"/>
      <c r="O5" s="61">
        <v>10.6</v>
      </c>
      <c r="P5" s="61">
        <v>10.8</v>
      </c>
      <c r="Q5" s="59">
        <v>1</v>
      </c>
      <c r="R5" s="62">
        <f t="shared" ref="R5:R25" si="0">(O5+P5)/2</f>
        <v>10.7</v>
      </c>
      <c r="S5" s="58">
        <f>RANK(R5,R$5:R$29)</f>
        <v>3</v>
      </c>
      <c r="T5" s="59"/>
      <c r="U5" s="57">
        <v>10.7</v>
      </c>
      <c r="V5" s="58">
        <f>RANK(U5,U$5:U$29)</f>
        <v>7</v>
      </c>
      <c r="W5" s="59"/>
      <c r="X5" s="57">
        <v>9</v>
      </c>
      <c r="Y5" s="58">
        <f>RANK(X5,X$5:X$29)</f>
        <v>18</v>
      </c>
      <c r="Z5" s="63"/>
      <c r="AA5" s="64"/>
      <c r="AB5" s="58" t="e">
        <f t="shared" ref="AB5:AB26" si="1">RANK(AA5,AA$5:AA$26)</f>
        <v>#N/A</v>
      </c>
      <c r="AC5" s="63"/>
      <c r="AD5" s="62">
        <f t="shared" ref="AD5:AD26" si="2">F5+I5+L5+R5+U5+X5+AA5</f>
        <v>61.850000000000009</v>
      </c>
      <c r="AE5" s="58">
        <f t="shared" ref="AE5:AE26" si="3">RANK(AD5,AD$5:AD$26)</f>
        <v>11</v>
      </c>
    </row>
    <row r="6" spans="1:31" ht="18" customHeight="1">
      <c r="A6" s="31" t="s">
        <v>128</v>
      </c>
      <c r="B6" s="53" t="s">
        <v>101</v>
      </c>
      <c r="C6" s="54" t="s">
        <v>66</v>
      </c>
      <c r="D6" s="55" t="s">
        <v>116</v>
      </c>
      <c r="E6" s="56"/>
      <c r="F6" s="57">
        <f>12.7-1.4</f>
        <v>11.299999999999999</v>
      </c>
      <c r="G6" s="58">
        <f t="shared" ref="G6:G26" si="4">RANK(F6,F$5:F$29)</f>
        <v>14</v>
      </c>
      <c r="H6" s="59"/>
      <c r="I6" s="57">
        <f>11-4.1</f>
        <v>6.9</v>
      </c>
      <c r="J6" s="58">
        <f t="shared" ref="J6:J26" si="5">RANK(I6,I$5:I$29)</f>
        <v>22</v>
      </c>
      <c r="K6" s="59"/>
      <c r="L6" s="57">
        <v>9.35</v>
      </c>
      <c r="M6" s="58">
        <f t="shared" ref="M6:M26" si="6">RANK(L6,L$5:L$29)</f>
        <v>20</v>
      </c>
      <c r="N6" s="60"/>
      <c r="O6" s="61">
        <v>9.6999999999999993</v>
      </c>
      <c r="P6" s="61">
        <v>10.6</v>
      </c>
      <c r="Q6" s="59">
        <v>2</v>
      </c>
      <c r="R6" s="62">
        <f t="shared" si="0"/>
        <v>10.149999999999999</v>
      </c>
      <c r="S6" s="58">
        <f t="shared" ref="S6:S26" si="7">RANK(R6,R$5:R$29)</f>
        <v>14</v>
      </c>
      <c r="T6" s="59"/>
      <c r="U6" s="57">
        <v>10.15</v>
      </c>
      <c r="V6" s="58">
        <f t="shared" ref="V6:V26" si="8">RANK(U6,U$5:U$29)</f>
        <v>14</v>
      </c>
      <c r="W6" s="59"/>
      <c r="X6" s="57">
        <v>9.1</v>
      </c>
      <c r="Y6" s="58">
        <f t="shared" ref="Y6:Y26" si="9">RANK(X6,X$5:X$29)</f>
        <v>17</v>
      </c>
      <c r="Z6" s="63"/>
      <c r="AA6" s="64"/>
      <c r="AB6" s="58" t="e">
        <f t="shared" si="1"/>
        <v>#N/A</v>
      </c>
      <c r="AC6" s="63"/>
      <c r="AD6" s="62">
        <f t="shared" si="2"/>
        <v>56.949999999999996</v>
      </c>
      <c r="AE6" s="58">
        <f t="shared" si="3"/>
        <v>19</v>
      </c>
    </row>
    <row r="7" spans="1:31" ht="18" customHeight="1">
      <c r="A7" s="31" t="s">
        <v>130</v>
      </c>
      <c r="B7" s="53" t="s">
        <v>101</v>
      </c>
      <c r="C7" s="54" t="s">
        <v>66</v>
      </c>
      <c r="D7" s="55" t="s">
        <v>116</v>
      </c>
      <c r="E7" s="56"/>
      <c r="F7" s="57">
        <f>12.7-1.9</f>
        <v>10.799999999999999</v>
      </c>
      <c r="G7" s="58">
        <f t="shared" si="4"/>
        <v>18</v>
      </c>
      <c r="H7" s="59"/>
      <c r="I7" s="64"/>
      <c r="J7" s="58" t="e">
        <f t="shared" si="5"/>
        <v>#N/A</v>
      </c>
      <c r="K7" s="59"/>
      <c r="L7" s="57">
        <v>7.25</v>
      </c>
      <c r="M7" s="58">
        <f t="shared" si="6"/>
        <v>23</v>
      </c>
      <c r="N7" s="60"/>
      <c r="O7" s="61">
        <v>10.3</v>
      </c>
      <c r="P7" s="61">
        <v>10.4</v>
      </c>
      <c r="Q7" s="59">
        <v>3</v>
      </c>
      <c r="R7" s="62">
        <f t="shared" si="0"/>
        <v>10.350000000000001</v>
      </c>
      <c r="S7" s="58">
        <f t="shared" si="7"/>
        <v>12</v>
      </c>
      <c r="T7" s="59"/>
      <c r="U7" s="57">
        <v>9.5500000000000007</v>
      </c>
      <c r="V7" s="58">
        <f t="shared" si="8"/>
        <v>19</v>
      </c>
      <c r="W7" s="59"/>
      <c r="X7" s="57">
        <v>7.95</v>
      </c>
      <c r="Y7" s="58">
        <f t="shared" si="9"/>
        <v>21</v>
      </c>
      <c r="Z7" s="63"/>
      <c r="AA7" s="64"/>
      <c r="AB7" s="58" t="e">
        <f t="shared" si="1"/>
        <v>#N/A</v>
      </c>
      <c r="AC7" s="63"/>
      <c r="AD7" s="62">
        <f t="shared" si="2"/>
        <v>45.900000000000006</v>
      </c>
      <c r="AE7" s="58">
        <f t="shared" si="3"/>
        <v>21</v>
      </c>
    </row>
    <row r="8" spans="1:31" ht="18" customHeight="1">
      <c r="A8" s="31" t="s">
        <v>188</v>
      </c>
      <c r="B8" s="53" t="s">
        <v>100</v>
      </c>
      <c r="C8" s="54" t="s">
        <v>66</v>
      </c>
      <c r="D8" s="55" t="s">
        <v>108</v>
      </c>
      <c r="E8" s="56"/>
      <c r="F8" s="57">
        <f>12.6-0.8</f>
        <v>11.799999999999999</v>
      </c>
      <c r="G8" s="58">
        <f t="shared" si="4"/>
        <v>6</v>
      </c>
      <c r="H8" s="59"/>
      <c r="I8" s="57">
        <v>10.7</v>
      </c>
      <c r="J8" s="58">
        <f t="shared" si="5"/>
        <v>12</v>
      </c>
      <c r="K8" s="59"/>
      <c r="L8" s="57">
        <v>10.55</v>
      </c>
      <c r="M8" s="58">
        <f t="shared" si="6"/>
        <v>10</v>
      </c>
      <c r="N8" s="60"/>
      <c r="O8" s="61">
        <v>9.6999999999999993</v>
      </c>
      <c r="P8" s="61">
        <v>9.3000000000000007</v>
      </c>
      <c r="Q8" s="59">
        <v>5</v>
      </c>
      <c r="R8" s="62">
        <f t="shared" si="0"/>
        <v>9.5</v>
      </c>
      <c r="S8" s="58">
        <f t="shared" si="7"/>
        <v>20</v>
      </c>
      <c r="T8" s="59"/>
      <c r="U8" s="57">
        <v>10.65</v>
      </c>
      <c r="V8" s="58">
        <f t="shared" si="8"/>
        <v>9</v>
      </c>
      <c r="W8" s="59"/>
      <c r="X8" s="57">
        <v>10.1</v>
      </c>
      <c r="Y8" s="58">
        <f t="shared" si="9"/>
        <v>6</v>
      </c>
      <c r="Z8" s="63"/>
      <c r="AA8" s="64"/>
      <c r="AB8" s="58" t="e">
        <f t="shared" si="1"/>
        <v>#N/A</v>
      </c>
      <c r="AC8" s="63"/>
      <c r="AD8" s="62">
        <f t="shared" si="2"/>
        <v>63.3</v>
      </c>
      <c r="AE8" s="58">
        <f t="shared" si="3"/>
        <v>10</v>
      </c>
    </row>
    <row r="9" spans="1:31" ht="18" customHeight="1">
      <c r="A9" s="31" t="s">
        <v>189</v>
      </c>
      <c r="B9" s="53" t="s">
        <v>100</v>
      </c>
      <c r="C9" s="54" t="s">
        <v>66</v>
      </c>
      <c r="D9" s="55" t="s">
        <v>108</v>
      </c>
      <c r="E9" s="56"/>
      <c r="F9" s="57">
        <f>12.5-0.8</f>
        <v>11.7</v>
      </c>
      <c r="G9" s="58">
        <f t="shared" si="4"/>
        <v>8</v>
      </c>
      <c r="H9" s="59"/>
      <c r="I9" s="57">
        <v>10.199999999999999</v>
      </c>
      <c r="J9" s="58">
        <f t="shared" si="5"/>
        <v>18</v>
      </c>
      <c r="K9" s="59"/>
      <c r="L9" s="57">
        <v>10.65</v>
      </c>
      <c r="M9" s="58">
        <f t="shared" si="6"/>
        <v>8</v>
      </c>
      <c r="N9" s="60"/>
      <c r="O9" s="61">
        <v>8.5</v>
      </c>
      <c r="P9" s="61">
        <v>10</v>
      </c>
      <c r="Q9" s="59">
        <v>6</v>
      </c>
      <c r="R9" s="62">
        <f t="shared" si="0"/>
        <v>9.25</v>
      </c>
      <c r="S9" s="58">
        <f t="shared" si="7"/>
        <v>21</v>
      </c>
      <c r="T9" s="59"/>
      <c r="U9" s="57">
        <v>10.55</v>
      </c>
      <c r="V9" s="58">
        <f t="shared" si="8"/>
        <v>11</v>
      </c>
      <c r="W9" s="59"/>
      <c r="X9" s="57">
        <v>9.4</v>
      </c>
      <c r="Y9" s="58">
        <f t="shared" si="9"/>
        <v>15</v>
      </c>
      <c r="Z9" s="63"/>
      <c r="AA9" s="64"/>
      <c r="AB9" s="58" t="e">
        <f t="shared" si="1"/>
        <v>#N/A</v>
      </c>
      <c r="AC9" s="63"/>
      <c r="AD9" s="62">
        <f t="shared" si="2"/>
        <v>61.749999999999993</v>
      </c>
      <c r="AE9" s="58">
        <f t="shared" si="3"/>
        <v>12</v>
      </c>
    </row>
    <row r="10" spans="1:31" ht="18" customHeight="1">
      <c r="A10" s="31" t="s">
        <v>131</v>
      </c>
      <c r="B10" s="53" t="s">
        <v>100</v>
      </c>
      <c r="C10" s="54" t="s">
        <v>66</v>
      </c>
      <c r="D10" s="55" t="s">
        <v>108</v>
      </c>
      <c r="E10" s="56"/>
      <c r="F10" s="57">
        <f>12.55-1.2</f>
        <v>11.350000000000001</v>
      </c>
      <c r="G10" s="58">
        <f t="shared" si="4"/>
        <v>13</v>
      </c>
      <c r="H10" s="59"/>
      <c r="I10" s="57">
        <v>11.1</v>
      </c>
      <c r="J10" s="58">
        <f t="shared" si="5"/>
        <v>5</v>
      </c>
      <c r="K10" s="59"/>
      <c r="L10" s="57">
        <v>9.5500000000000007</v>
      </c>
      <c r="M10" s="58">
        <f t="shared" si="6"/>
        <v>15</v>
      </c>
      <c r="N10" s="60"/>
      <c r="O10" s="61">
        <v>10.4</v>
      </c>
      <c r="P10" s="61">
        <v>10.5</v>
      </c>
      <c r="Q10" s="59">
        <v>7</v>
      </c>
      <c r="R10" s="62">
        <f t="shared" si="0"/>
        <v>10.45</v>
      </c>
      <c r="S10" s="58">
        <f t="shared" si="7"/>
        <v>11</v>
      </c>
      <c r="T10" s="59"/>
      <c r="U10" s="57">
        <v>11.35</v>
      </c>
      <c r="V10" s="58">
        <v>3</v>
      </c>
      <c r="W10" s="59"/>
      <c r="X10" s="57">
        <v>10.1</v>
      </c>
      <c r="Y10" s="58">
        <f t="shared" si="9"/>
        <v>6</v>
      </c>
      <c r="Z10" s="63"/>
      <c r="AA10" s="64"/>
      <c r="AB10" s="58" t="e">
        <f t="shared" si="1"/>
        <v>#N/A</v>
      </c>
      <c r="AC10" s="63"/>
      <c r="AD10" s="62">
        <f t="shared" si="2"/>
        <v>63.900000000000006</v>
      </c>
      <c r="AE10" s="58">
        <f t="shared" si="3"/>
        <v>8</v>
      </c>
    </row>
    <row r="11" spans="1:31" ht="18" customHeight="1">
      <c r="A11" s="31" t="s">
        <v>190</v>
      </c>
      <c r="B11" s="53" t="s">
        <v>100</v>
      </c>
      <c r="C11" s="54" t="s">
        <v>66</v>
      </c>
      <c r="D11" s="55" t="s">
        <v>108</v>
      </c>
      <c r="E11" s="56"/>
      <c r="F11" s="57">
        <f>12.55-1.3</f>
        <v>11.25</v>
      </c>
      <c r="G11" s="58">
        <f t="shared" si="4"/>
        <v>16</v>
      </c>
      <c r="H11" s="59"/>
      <c r="I11" s="57">
        <v>10.3</v>
      </c>
      <c r="J11" s="58">
        <f t="shared" si="5"/>
        <v>17</v>
      </c>
      <c r="K11" s="59"/>
      <c r="L11" s="57">
        <v>9.5500000000000007</v>
      </c>
      <c r="M11" s="58">
        <f t="shared" si="6"/>
        <v>15</v>
      </c>
      <c r="N11" s="60"/>
      <c r="O11" s="61">
        <v>9.5</v>
      </c>
      <c r="P11" s="61">
        <v>10.1</v>
      </c>
      <c r="Q11" s="59">
        <v>8</v>
      </c>
      <c r="R11" s="62">
        <f t="shared" si="0"/>
        <v>9.8000000000000007</v>
      </c>
      <c r="S11" s="58">
        <f t="shared" si="7"/>
        <v>19</v>
      </c>
      <c r="T11" s="59"/>
      <c r="U11" s="64"/>
      <c r="V11" s="58" t="e">
        <f t="shared" si="8"/>
        <v>#N/A</v>
      </c>
      <c r="W11" s="59"/>
      <c r="X11" s="64"/>
      <c r="Y11" s="58" t="e">
        <f t="shared" si="9"/>
        <v>#N/A</v>
      </c>
      <c r="Z11" s="63"/>
      <c r="AA11" s="64"/>
      <c r="AB11" s="58" t="e">
        <f t="shared" si="1"/>
        <v>#N/A</v>
      </c>
      <c r="AC11" s="63"/>
      <c r="AD11" s="62">
        <f t="shared" si="2"/>
        <v>40.900000000000006</v>
      </c>
      <c r="AE11" s="58">
        <f t="shared" si="3"/>
        <v>22</v>
      </c>
    </row>
    <row r="12" spans="1:31" ht="18" customHeight="1">
      <c r="A12" s="31" t="s">
        <v>98</v>
      </c>
      <c r="B12" s="53" t="s">
        <v>191</v>
      </c>
      <c r="C12" s="54" t="s">
        <v>66</v>
      </c>
      <c r="D12" s="55" t="s">
        <v>133</v>
      </c>
      <c r="E12" s="56"/>
      <c r="F12" s="57">
        <f>12.65-3.3</f>
        <v>9.3500000000000014</v>
      </c>
      <c r="G12" s="58">
        <f t="shared" si="4"/>
        <v>23</v>
      </c>
      <c r="H12" s="59"/>
      <c r="I12" s="57">
        <v>10.7</v>
      </c>
      <c r="J12" s="58">
        <f t="shared" si="5"/>
        <v>12</v>
      </c>
      <c r="K12" s="59"/>
      <c r="L12" s="57">
        <v>9.5</v>
      </c>
      <c r="M12" s="58">
        <f t="shared" si="6"/>
        <v>17</v>
      </c>
      <c r="N12" s="60"/>
      <c r="O12" s="61">
        <v>10.6</v>
      </c>
      <c r="P12" s="61">
        <v>10.6</v>
      </c>
      <c r="Q12" s="59">
        <v>9</v>
      </c>
      <c r="R12" s="62">
        <f t="shared" si="0"/>
        <v>10.6</v>
      </c>
      <c r="S12" s="58">
        <f t="shared" si="7"/>
        <v>7</v>
      </c>
      <c r="T12" s="59"/>
      <c r="U12" s="57">
        <v>11.15</v>
      </c>
      <c r="V12" s="58">
        <f t="shared" si="8"/>
        <v>6</v>
      </c>
      <c r="W12" s="59"/>
      <c r="X12" s="57">
        <v>9.75</v>
      </c>
      <c r="Y12" s="58">
        <f t="shared" si="9"/>
        <v>9</v>
      </c>
      <c r="Z12" s="63"/>
      <c r="AA12" s="64"/>
      <c r="AB12" s="58" t="e">
        <f t="shared" si="1"/>
        <v>#N/A</v>
      </c>
      <c r="AC12" s="63"/>
      <c r="AD12" s="62">
        <f t="shared" si="2"/>
        <v>61.05</v>
      </c>
      <c r="AE12" s="58">
        <f t="shared" si="3"/>
        <v>14</v>
      </c>
    </row>
    <row r="13" spans="1:31" ht="18" customHeight="1">
      <c r="A13" s="31" t="s">
        <v>97</v>
      </c>
      <c r="B13" s="54" t="s">
        <v>191</v>
      </c>
      <c r="C13" s="54" t="s">
        <v>66</v>
      </c>
      <c r="D13" s="55" t="s">
        <v>133</v>
      </c>
      <c r="E13" s="56"/>
      <c r="F13" s="57">
        <f>13.1-1.4</f>
        <v>11.7</v>
      </c>
      <c r="G13" s="58">
        <f t="shared" si="4"/>
        <v>8</v>
      </c>
      <c r="H13" s="59"/>
      <c r="I13" s="57">
        <v>11.6</v>
      </c>
      <c r="J13" s="58">
        <f t="shared" si="5"/>
        <v>3</v>
      </c>
      <c r="K13" s="59"/>
      <c r="L13" s="57">
        <v>11.2</v>
      </c>
      <c r="M13" s="58">
        <f t="shared" si="6"/>
        <v>1</v>
      </c>
      <c r="N13" s="60"/>
      <c r="O13" s="61">
        <v>10.4</v>
      </c>
      <c r="P13" s="61">
        <v>10.6</v>
      </c>
      <c r="Q13" s="59">
        <v>10</v>
      </c>
      <c r="R13" s="62">
        <f t="shared" si="0"/>
        <v>10.5</v>
      </c>
      <c r="S13" s="58">
        <f t="shared" si="7"/>
        <v>9</v>
      </c>
      <c r="T13" s="59"/>
      <c r="U13" s="57">
        <v>11.3</v>
      </c>
      <c r="V13" s="58">
        <f t="shared" si="8"/>
        <v>5</v>
      </c>
      <c r="W13" s="59"/>
      <c r="X13" s="57">
        <v>9.5500000000000007</v>
      </c>
      <c r="Y13" s="58">
        <f t="shared" si="9"/>
        <v>13</v>
      </c>
      <c r="Z13" s="63"/>
      <c r="AA13" s="64"/>
      <c r="AB13" s="58" t="e">
        <f t="shared" si="1"/>
        <v>#N/A</v>
      </c>
      <c r="AC13" s="63"/>
      <c r="AD13" s="62">
        <f t="shared" si="2"/>
        <v>65.849999999999994</v>
      </c>
      <c r="AE13" s="58">
        <f t="shared" si="3"/>
        <v>4</v>
      </c>
    </row>
    <row r="14" spans="1:31" ht="18" customHeight="1">
      <c r="A14" s="31" t="s">
        <v>118</v>
      </c>
      <c r="B14" s="54" t="s">
        <v>191</v>
      </c>
      <c r="C14" s="54" t="s">
        <v>66</v>
      </c>
      <c r="D14" s="55" t="s">
        <v>133</v>
      </c>
      <c r="E14" s="56"/>
      <c r="F14" s="57">
        <f>12.8-1.3</f>
        <v>11.5</v>
      </c>
      <c r="G14" s="58">
        <f t="shared" si="4"/>
        <v>11</v>
      </c>
      <c r="H14" s="59"/>
      <c r="I14" s="57">
        <v>10.5</v>
      </c>
      <c r="J14" s="58">
        <f t="shared" si="5"/>
        <v>15</v>
      </c>
      <c r="K14" s="59"/>
      <c r="L14" s="57">
        <v>9.4</v>
      </c>
      <c r="M14" s="58">
        <f t="shared" si="6"/>
        <v>19</v>
      </c>
      <c r="N14" s="60"/>
      <c r="O14" s="61">
        <v>10.3</v>
      </c>
      <c r="P14" s="61">
        <v>10.199999999999999</v>
      </c>
      <c r="Q14" s="59">
        <v>11</v>
      </c>
      <c r="R14" s="62">
        <f t="shared" si="0"/>
        <v>10.25</v>
      </c>
      <c r="S14" s="58">
        <f t="shared" si="7"/>
        <v>13</v>
      </c>
      <c r="T14" s="59"/>
      <c r="U14" s="57">
        <v>9.8000000000000007</v>
      </c>
      <c r="V14" s="58">
        <f t="shared" si="8"/>
        <v>17</v>
      </c>
      <c r="W14" s="59"/>
      <c r="X14" s="57">
        <v>8.6999999999999993</v>
      </c>
      <c r="Y14" s="58">
        <f t="shared" si="9"/>
        <v>19</v>
      </c>
      <c r="Z14" s="63"/>
      <c r="AA14" s="64"/>
      <c r="AB14" s="58" t="e">
        <f t="shared" si="1"/>
        <v>#N/A</v>
      </c>
      <c r="AC14" s="63"/>
      <c r="AD14" s="62">
        <f t="shared" si="2"/>
        <v>60.150000000000006</v>
      </c>
      <c r="AE14" s="58">
        <f t="shared" si="3"/>
        <v>15</v>
      </c>
    </row>
    <row r="15" spans="1:31" ht="18" customHeight="1">
      <c r="A15" s="31" t="s">
        <v>96</v>
      </c>
      <c r="B15" s="54" t="s">
        <v>191</v>
      </c>
      <c r="C15" s="54" t="s">
        <v>66</v>
      </c>
      <c r="D15" s="55" t="s">
        <v>133</v>
      </c>
      <c r="E15" s="56"/>
      <c r="F15" s="57">
        <f>12.8-0.8</f>
        <v>12</v>
      </c>
      <c r="G15" s="58">
        <f t="shared" si="4"/>
        <v>3</v>
      </c>
      <c r="H15" s="59"/>
      <c r="I15" s="57">
        <v>11</v>
      </c>
      <c r="J15" s="58">
        <f t="shared" si="5"/>
        <v>7</v>
      </c>
      <c r="K15" s="59"/>
      <c r="L15" s="57">
        <v>10.25</v>
      </c>
      <c r="M15" s="58">
        <f t="shared" si="6"/>
        <v>11</v>
      </c>
      <c r="N15" s="60"/>
      <c r="O15" s="61">
        <v>9.8000000000000007</v>
      </c>
      <c r="P15" s="61">
        <v>10.199999999999999</v>
      </c>
      <c r="Q15" s="59">
        <v>12</v>
      </c>
      <c r="R15" s="62">
        <f t="shared" si="0"/>
        <v>10</v>
      </c>
      <c r="S15" s="58">
        <f t="shared" si="7"/>
        <v>16</v>
      </c>
      <c r="T15" s="59"/>
      <c r="U15" s="57">
        <v>10.45</v>
      </c>
      <c r="V15" s="58">
        <f t="shared" si="8"/>
        <v>13</v>
      </c>
      <c r="W15" s="59"/>
      <c r="X15" s="57">
        <v>10.8</v>
      </c>
      <c r="Y15" s="58">
        <f t="shared" si="9"/>
        <v>4</v>
      </c>
      <c r="Z15" s="63"/>
      <c r="AA15" s="64"/>
      <c r="AB15" s="58" t="e">
        <f t="shared" si="1"/>
        <v>#N/A</v>
      </c>
      <c r="AC15" s="63"/>
      <c r="AD15" s="62">
        <f t="shared" si="2"/>
        <v>64.5</v>
      </c>
      <c r="AE15" s="58">
        <f t="shared" si="3"/>
        <v>6</v>
      </c>
    </row>
    <row r="16" spans="1:31" ht="18" customHeight="1">
      <c r="A16" s="31" t="s">
        <v>126</v>
      </c>
      <c r="B16" s="54" t="s">
        <v>114</v>
      </c>
      <c r="C16" s="54" t="s">
        <v>66</v>
      </c>
      <c r="D16" s="55" t="s">
        <v>121</v>
      </c>
      <c r="E16" s="56"/>
      <c r="F16" s="57">
        <f>12.8-1.7</f>
        <v>11.100000000000001</v>
      </c>
      <c r="G16" s="58">
        <f t="shared" si="4"/>
        <v>17</v>
      </c>
      <c r="H16" s="59"/>
      <c r="I16" s="57">
        <v>10.6</v>
      </c>
      <c r="J16" s="58">
        <f t="shared" si="5"/>
        <v>14</v>
      </c>
      <c r="K16" s="59"/>
      <c r="L16" s="57">
        <v>10.95</v>
      </c>
      <c r="M16" s="58">
        <f t="shared" si="6"/>
        <v>3</v>
      </c>
      <c r="N16" s="60"/>
      <c r="O16" s="61">
        <v>10.3</v>
      </c>
      <c r="P16" s="61">
        <v>10.7</v>
      </c>
      <c r="Q16" s="59">
        <v>13</v>
      </c>
      <c r="R16" s="62">
        <f t="shared" si="0"/>
        <v>10.5</v>
      </c>
      <c r="S16" s="58">
        <f t="shared" si="7"/>
        <v>9</v>
      </c>
      <c r="T16" s="59"/>
      <c r="U16" s="57">
        <v>10.050000000000001</v>
      </c>
      <c r="V16" s="58">
        <f t="shared" si="8"/>
        <v>16</v>
      </c>
      <c r="W16" s="59"/>
      <c r="X16" s="57">
        <v>10.95</v>
      </c>
      <c r="Y16" s="58">
        <f t="shared" si="9"/>
        <v>3</v>
      </c>
      <c r="Z16" s="63"/>
      <c r="AA16" s="64"/>
      <c r="AB16" s="58" t="e">
        <f t="shared" si="1"/>
        <v>#N/A</v>
      </c>
      <c r="AC16" s="63"/>
      <c r="AD16" s="62">
        <f t="shared" si="2"/>
        <v>64.150000000000006</v>
      </c>
      <c r="AE16" s="58">
        <f t="shared" si="3"/>
        <v>7</v>
      </c>
    </row>
    <row r="17" spans="1:31" ht="18" customHeight="1">
      <c r="A17" s="31" t="s">
        <v>124</v>
      </c>
      <c r="B17" s="54" t="s">
        <v>114</v>
      </c>
      <c r="C17" s="54" t="s">
        <v>66</v>
      </c>
      <c r="D17" s="55" t="s">
        <v>121</v>
      </c>
      <c r="E17" s="56"/>
      <c r="F17" s="57">
        <f>13-1.4</f>
        <v>11.6</v>
      </c>
      <c r="G17" s="58">
        <f t="shared" si="4"/>
        <v>10</v>
      </c>
      <c r="H17" s="59"/>
      <c r="I17" s="57">
        <v>12.1</v>
      </c>
      <c r="J17" s="58">
        <f t="shared" si="5"/>
        <v>2</v>
      </c>
      <c r="K17" s="59"/>
      <c r="L17" s="57">
        <v>9.75</v>
      </c>
      <c r="M17" s="58">
        <f t="shared" si="6"/>
        <v>14</v>
      </c>
      <c r="N17" s="60"/>
      <c r="O17" s="61">
        <v>10.7</v>
      </c>
      <c r="P17" s="61">
        <v>10.6</v>
      </c>
      <c r="Q17" s="59">
        <v>14</v>
      </c>
      <c r="R17" s="62">
        <f t="shared" si="0"/>
        <v>10.649999999999999</v>
      </c>
      <c r="S17" s="58">
        <f t="shared" si="7"/>
        <v>4</v>
      </c>
      <c r="T17" s="59"/>
      <c r="U17" s="57">
        <v>11.8</v>
      </c>
      <c r="V17" s="58">
        <f t="shared" si="8"/>
        <v>2</v>
      </c>
      <c r="W17" s="59"/>
      <c r="X17" s="57">
        <f>12.25-1.6</f>
        <v>10.65</v>
      </c>
      <c r="Y17" s="58">
        <f t="shared" si="9"/>
        <v>5</v>
      </c>
      <c r="Z17" s="63"/>
      <c r="AA17" s="64"/>
      <c r="AB17" s="58" t="e">
        <f t="shared" si="1"/>
        <v>#N/A</v>
      </c>
      <c r="AC17" s="63"/>
      <c r="AD17" s="62">
        <f t="shared" si="2"/>
        <v>66.550000000000011</v>
      </c>
      <c r="AE17" s="58">
        <f t="shared" si="3"/>
        <v>3</v>
      </c>
    </row>
    <row r="18" spans="1:31" ht="18" customHeight="1">
      <c r="A18" s="31" t="s">
        <v>99</v>
      </c>
      <c r="B18" s="54" t="s">
        <v>114</v>
      </c>
      <c r="C18" s="54" t="s">
        <v>66</v>
      </c>
      <c r="D18" s="55" t="s">
        <v>121</v>
      </c>
      <c r="E18" s="56"/>
      <c r="F18" s="57">
        <f>13.3-0.7</f>
        <v>12.600000000000001</v>
      </c>
      <c r="G18" s="58">
        <f t="shared" si="4"/>
        <v>1</v>
      </c>
      <c r="H18" s="59"/>
      <c r="I18" s="57">
        <v>12.2</v>
      </c>
      <c r="J18" s="58">
        <f t="shared" si="5"/>
        <v>1</v>
      </c>
      <c r="K18" s="59"/>
      <c r="L18" s="57">
        <v>11.1</v>
      </c>
      <c r="M18" s="58">
        <f t="shared" si="6"/>
        <v>2</v>
      </c>
      <c r="N18" s="60"/>
      <c r="O18" s="61">
        <v>10.7</v>
      </c>
      <c r="P18" s="61">
        <v>11.1</v>
      </c>
      <c r="Q18" s="59">
        <v>15</v>
      </c>
      <c r="R18" s="62">
        <f t="shared" si="0"/>
        <v>10.899999999999999</v>
      </c>
      <c r="S18" s="58">
        <f t="shared" si="7"/>
        <v>2</v>
      </c>
      <c r="T18" s="59"/>
      <c r="U18" s="57">
        <v>12.1</v>
      </c>
      <c r="V18" s="58">
        <f t="shared" si="8"/>
        <v>1</v>
      </c>
      <c r="W18" s="59"/>
      <c r="X18" s="57">
        <v>11.95</v>
      </c>
      <c r="Y18" s="58">
        <f t="shared" si="9"/>
        <v>1</v>
      </c>
      <c r="Z18" s="63"/>
      <c r="AA18" s="64"/>
      <c r="AB18" s="58" t="e">
        <f t="shared" si="1"/>
        <v>#N/A</v>
      </c>
      <c r="AC18" s="63"/>
      <c r="AD18" s="62">
        <f t="shared" si="2"/>
        <v>70.849999999999994</v>
      </c>
      <c r="AE18" s="58">
        <f t="shared" si="3"/>
        <v>1</v>
      </c>
    </row>
    <row r="19" spans="1:31" ht="18" customHeight="1">
      <c r="A19" s="31" t="s">
        <v>125</v>
      </c>
      <c r="B19" s="54" t="s">
        <v>114</v>
      </c>
      <c r="C19" s="54" t="s">
        <v>66</v>
      </c>
      <c r="D19" s="55" t="s">
        <v>121</v>
      </c>
      <c r="E19" s="56"/>
      <c r="F19" s="57">
        <f>13.2-0.7</f>
        <v>12.5</v>
      </c>
      <c r="G19" s="58">
        <f t="shared" si="4"/>
        <v>2</v>
      </c>
      <c r="H19" s="59"/>
      <c r="I19" s="57">
        <v>11.5</v>
      </c>
      <c r="J19" s="58">
        <f t="shared" si="5"/>
        <v>4</v>
      </c>
      <c r="K19" s="59"/>
      <c r="L19" s="57">
        <v>10.95</v>
      </c>
      <c r="M19" s="58">
        <f t="shared" si="6"/>
        <v>3</v>
      </c>
      <c r="N19" s="60"/>
      <c r="O19" s="61">
        <v>10.4</v>
      </c>
      <c r="P19" s="61">
        <v>10.8</v>
      </c>
      <c r="Q19" s="59">
        <v>16</v>
      </c>
      <c r="R19" s="62">
        <f t="shared" si="0"/>
        <v>10.600000000000001</v>
      </c>
      <c r="S19" s="58">
        <f t="shared" si="7"/>
        <v>6</v>
      </c>
      <c r="T19" s="59"/>
      <c r="U19" s="57">
        <v>10.7</v>
      </c>
      <c r="V19" s="58">
        <f t="shared" si="8"/>
        <v>7</v>
      </c>
      <c r="W19" s="59"/>
      <c r="X19" s="57">
        <v>11.7</v>
      </c>
      <c r="Y19" s="58">
        <f t="shared" si="9"/>
        <v>2</v>
      </c>
      <c r="Z19" s="63"/>
      <c r="AA19" s="64"/>
      <c r="AB19" s="58" t="e">
        <f t="shared" si="1"/>
        <v>#N/A</v>
      </c>
      <c r="AC19" s="63"/>
      <c r="AD19" s="62">
        <f t="shared" si="2"/>
        <v>67.95</v>
      </c>
      <c r="AE19" s="58">
        <f t="shared" si="3"/>
        <v>2</v>
      </c>
    </row>
    <row r="20" spans="1:31" s="47" customFormat="1" ht="18" customHeight="1">
      <c r="A20" s="51" t="s">
        <v>192</v>
      </c>
      <c r="B20" s="65" t="s">
        <v>193</v>
      </c>
      <c r="C20" s="65" t="s">
        <v>66</v>
      </c>
      <c r="D20" s="66" t="s">
        <v>121</v>
      </c>
      <c r="E20" s="67"/>
      <c r="F20" s="68">
        <f>12.4-2.3</f>
        <v>10.100000000000001</v>
      </c>
      <c r="G20" s="58">
        <f t="shared" si="4"/>
        <v>20</v>
      </c>
      <c r="H20" s="70"/>
      <c r="I20" s="68">
        <v>10.199999999999999</v>
      </c>
      <c r="J20" s="58">
        <f t="shared" si="5"/>
        <v>18</v>
      </c>
      <c r="K20" s="70"/>
      <c r="L20" s="68">
        <v>9.15</v>
      </c>
      <c r="M20" s="58">
        <f t="shared" si="6"/>
        <v>21</v>
      </c>
      <c r="N20" s="71"/>
      <c r="O20" s="72">
        <v>8.6</v>
      </c>
      <c r="P20" s="72">
        <v>9.9</v>
      </c>
      <c r="Q20" s="70">
        <v>17</v>
      </c>
      <c r="R20" s="73">
        <f t="shared" si="0"/>
        <v>9.25</v>
      </c>
      <c r="S20" s="58">
        <f t="shared" si="7"/>
        <v>21</v>
      </c>
      <c r="T20" s="70"/>
      <c r="U20" s="68">
        <v>8.6999999999999993</v>
      </c>
      <c r="V20" s="58">
        <f t="shared" si="8"/>
        <v>22</v>
      </c>
      <c r="W20" s="70"/>
      <c r="X20" s="68">
        <v>9.65</v>
      </c>
      <c r="Y20" s="58">
        <f t="shared" si="9"/>
        <v>11</v>
      </c>
      <c r="Z20" s="74"/>
      <c r="AA20" s="75"/>
      <c r="AB20" s="69" t="e">
        <f t="shared" si="1"/>
        <v>#N/A</v>
      </c>
      <c r="AC20" s="74"/>
      <c r="AD20" s="73">
        <f t="shared" si="2"/>
        <v>57.050000000000004</v>
      </c>
      <c r="AE20" s="69">
        <f t="shared" si="3"/>
        <v>18</v>
      </c>
    </row>
    <row r="21" spans="1:31" ht="18" customHeight="1">
      <c r="A21" s="31" t="s">
        <v>120</v>
      </c>
      <c r="B21" s="54" t="s">
        <v>102</v>
      </c>
      <c r="C21" s="54" t="s">
        <v>66</v>
      </c>
      <c r="D21" s="55" t="s">
        <v>127</v>
      </c>
      <c r="E21" s="56"/>
      <c r="F21" s="57">
        <f>12.8-0.9</f>
        <v>11.9</v>
      </c>
      <c r="G21" s="58">
        <f t="shared" si="4"/>
        <v>4</v>
      </c>
      <c r="H21" s="59"/>
      <c r="I21" s="57">
        <v>10.8</v>
      </c>
      <c r="J21" s="58">
        <f t="shared" si="5"/>
        <v>10</v>
      </c>
      <c r="K21" s="59"/>
      <c r="L21" s="57">
        <v>10.9</v>
      </c>
      <c r="M21" s="58">
        <f t="shared" si="6"/>
        <v>6</v>
      </c>
      <c r="N21" s="60"/>
      <c r="O21" s="61">
        <v>10.6</v>
      </c>
      <c r="P21" s="61">
        <v>10.7</v>
      </c>
      <c r="Q21" s="59">
        <v>18</v>
      </c>
      <c r="R21" s="62">
        <f t="shared" si="0"/>
        <v>10.649999999999999</v>
      </c>
      <c r="S21" s="58">
        <f t="shared" si="7"/>
        <v>4</v>
      </c>
      <c r="T21" s="59"/>
      <c r="U21" s="57">
        <f>11.45-1.3</f>
        <v>10.149999999999999</v>
      </c>
      <c r="V21" s="58">
        <f t="shared" si="8"/>
        <v>15</v>
      </c>
      <c r="W21" s="59"/>
      <c r="X21" s="57">
        <v>9.5</v>
      </c>
      <c r="Y21" s="58">
        <f t="shared" si="9"/>
        <v>14</v>
      </c>
      <c r="Z21" s="63"/>
      <c r="AA21" s="64"/>
      <c r="AB21" s="58" t="e">
        <f t="shared" si="1"/>
        <v>#N/A</v>
      </c>
      <c r="AC21" s="63"/>
      <c r="AD21" s="62">
        <f t="shared" si="2"/>
        <v>63.9</v>
      </c>
      <c r="AE21" s="58">
        <f t="shared" si="3"/>
        <v>9</v>
      </c>
    </row>
    <row r="22" spans="1:31" ht="18" customHeight="1">
      <c r="A22" s="31" t="s">
        <v>119</v>
      </c>
      <c r="B22" s="54" t="s">
        <v>102</v>
      </c>
      <c r="C22" s="54" t="s">
        <v>66</v>
      </c>
      <c r="D22" s="55" t="s">
        <v>127</v>
      </c>
      <c r="E22" s="56"/>
      <c r="F22" s="57">
        <f>12.7-0.9</f>
        <v>11.799999999999999</v>
      </c>
      <c r="G22" s="58">
        <f t="shared" si="4"/>
        <v>6</v>
      </c>
      <c r="H22" s="59"/>
      <c r="I22" s="57">
        <v>11.1</v>
      </c>
      <c r="J22" s="58">
        <f t="shared" si="5"/>
        <v>5</v>
      </c>
      <c r="K22" s="59"/>
      <c r="L22" s="57">
        <v>10.95</v>
      </c>
      <c r="M22" s="58">
        <f t="shared" si="6"/>
        <v>3</v>
      </c>
      <c r="N22" s="60"/>
      <c r="O22" s="61">
        <v>10.9</v>
      </c>
      <c r="P22" s="61">
        <v>11</v>
      </c>
      <c r="Q22" s="59">
        <v>19</v>
      </c>
      <c r="R22" s="62">
        <f t="shared" si="0"/>
        <v>10.95</v>
      </c>
      <c r="S22" s="58">
        <f t="shared" si="7"/>
        <v>1</v>
      </c>
      <c r="T22" s="59"/>
      <c r="U22" s="57">
        <v>10.65</v>
      </c>
      <c r="V22" s="58">
        <f t="shared" si="8"/>
        <v>9</v>
      </c>
      <c r="W22" s="59"/>
      <c r="X22" s="57">
        <v>9.6999999999999993</v>
      </c>
      <c r="Y22" s="58">
        <f t="shared" si="9"/>
        <v>10</v>
      </c>
      <c r="Z22" s="63"/>
      <c r="AA22" s="64"/>
      <c r="AB22" s="58" t="e">
        <f t="shared" si="1"/>
        <v>#N/A</v>
      </c>
      <c r="AC22" s="63"/>
      <c r="AD22" s="62">
        <f t="shared" si="2"/>
        <v>65.149999999999991</v>
      </c>
      <c r="AE22" s="58">
        <f t="shared" si="3"/>
        <v>5</v>
      </c>
    </row>
    <row r="23" spans="1:31" ht="18" customHeight="1">
      <c r="A23" s="31" t="s">
        <v>194</v>
      </c>
      <c r="B23" s="54" t="s">
        <v>92</v>
      </c>
      <c r="C23" s="54" t="s">
        <v>66</v>
      </c>
      <c r="D23" s="55" t="s">
        <v>127</v>
      </c>
      <c r="E23" s="56"/>
      <c r="F23" s="57">
        <f>12.15-2</f>
        <v>10.15</v>
      </c>
      <c r="G23" s="58">
        <f t="shared" si="4"/>
        <v>19</v>
      </c>
      <c r="H23" s="59"/>
      <c r="I23" s="57">
        <v>8.6</v>
      </c>
      <c r="J23" s="58">
        <f t="shared" si="5"/>
        <v>21</v>
      </c>
      <c r="K23" s="59"/>
      <c r="L23" s="57">
        <v>9.85</v>
      </c>
      <c r="M23" s="58">
        <f t="shared" si="6"/>
        <v>12</v>
      </c>
      <c r="N23" s="60"/>
      <c r="O23" s="61">
        <v>10.199999999999999</v>
      </c>
      <c r="P23" s="61">
        <v>10.1</v>
      </c>
      <c r="Q23" s="59">
        <v>20</v>
      </c>
      <c r="R23" s="62">
        <f t="shared" si="0"/>
        <v>10.149999999999999</v>
      </c>
      <c r="S23" s="58">
        <f t="shared" si="7"/>
        <v>14</v>
      </c>
      <c r="T23" s="59"/>
      <c r="U23" s="57">
        <f>11.45-0.9</f>
        <v>10.549999999999999</v>
      </c>
      <c r="V23" s="58">
        <f t="shared" si="8"/>
        <v>12</v>
      </c>
      <c r="W23" s="59"/>
      <c r="X23" s="57">
        <v>9.25</v>
      </c>
      <c r="Y23" s="58">
        <f t="shared" si="9"/>
        <v>16</v>
      </c>
      <c r="Z23" s="63"/>
      <c r="AA23" s="64"/>
      <c r="AB23" s="58" t="e">
        <f t="shared" si="1"/>
        <v>#N/A</v>
      </c>
      <c r="AC23" s="63"/>
      <c r="AD23" s="62">
        <f t="shared" si="2"/>
        <v>58.55</v>
      </c>
      <c r="AE23" s="58">
        <f t="shared" si="3"/>
        <v>17</v>
      </c>
    </row>
    <row r="24" spans="1:31" ht="18" customHeight="1">
      <c r="A24" s="31" t="s">
        <v>122</v>
      </c>
      <c r="B24" s="54" t="s">
        <v>92</v>
      </c>
      <c r="C24" s="54" t="s">
        <v>66</v>
      </c>
      <c r="D24" s="55" t="s">
        <v>127</v>
      </c>
      <c r="E24" s="56"/>
      <c r="F24" s="57">
        <f>12.8-3.2</f>
        <v>9.6000000000000014</v>
      </c>
      <c r="G24" s="58">
        <f t="shared" si="4"/>
        <v>22</v>
      </c>
      <c r="H24" s="59"/>
      <c r="I24" s="57">
        <v>11</v>
      </c>
      <c r="J24" s="58">
        <f t="shared" si="5"/>
        <v>7</v>
      </c>
      <c r="K24" s="59"/>
      <c r="L24" s="57">
        <v>9.4499999999999993</v>
      </c>
      <c r="M24" s="58">
        <f t="shared" si="6"/>
        <v>18</v>
      </c>
      <c r="N24" s="60"/>
      <c r="O24" s="61">
        <v>9.6</v>
      </c>
      <c r="P24" s="61">
        <v>10.1</v>
      </c>
      <c r="Q24" s="59">
        <v>21</v>
      </c>
      <c r="R24" s="62">
        <f t="shared" si="0"/>
        <v>9.85</v>
      </c>
      <c r="S24" s="58">
        <f t="shared" si="7"/>
        <v>18</v>
      </c>
      <c r="T24" s="59"/>
      <c r="U24" s="57">
        <v>9.6999999999999993</v>
      </c>
      <c r="V24" s="58">
        <f t="shared" si="8"/>
        <v>18</v>
      </c>
      <c r="W24" s="59"/>
      <c r="X24" s="57">
        <v>9.6</v>
      </c>
      <c r="Y24" s="58">
        <f t="shared" si="9"/>
        <v>12</v>
      </c>
      <c r="Z24" s="63"/>
      <c r="AA24" s="64"/>
      <c r="AB24" s="58" t="e">
        <f t="shared" si="1"/>
        <v>#N/A</v>
      </c>
      <c r="AC24" s="63"/>
      <c r="AD24" s="62">
        <f t="shared" si="2"/>
        <v>59.199999999999996</v>
      </c>
      <c r="AE24" s="58">
        <f t="shared" si="3"/>
        <v>16</v>
      </c>
    </row>
    <row r="25" spans="1:31" ht="18" customHeight="1">
      <c r="A25" s="31" t="s">
        <v>123</v>
      </c>
      <c r="B25" s="54" t="s">
        <v>92</v>
      </c>
      <c r="C25" s="54" t="s">
        <v>66</v>
      </c>
      <c r="D25" s="55" t="s">
        <v>135</v>
      </c>
      <c r="E25" s="56"/>
      <c r="F25" s="57">
        <f>12.4-0.9</f>
        <v>11.5</v>
      </c>
      <c r="G25" s="58">
        <f t="shared" si="4"/>
        <v>11</v>
      </c>
      <c r="H25" s="59"/>
      <c r="I25" s="57">
        <v>10</v>
      </c>
      <c r="J25" s="58">
        <f t="shared" si="5"/>
        <v>20</v>
      </c>
      <c r="K25" s="59"/>
      <c r="L25" s="57">
        <v>10.9</v>
      </c>
      <c r="M25" s="58">
        <f t="shared" si="6"/>
        <v>6</v>
      </c>
      <c r="N25" s="60"/>
      <c r="O25" s="61">
        <v>9.5</v>
      </c>
      <c r="P25" s="61">
        <v>10.4</v>
      </c>
      <c r="Q25" s="59">
        <v>22</v>
      </c>
      <c r="R25" s="62">
        <f t="shared" si="0"/>
        <v>9.9499999999999993</v>
      </c>
      <c r="S25" s="58">
        <f t="shared" si="7"/>
        <v>17</v>
      </c>
      <c r="T25" s="59"/>
      <c r="U25" s="57">
        <v>9.15</v>
      </c>
      <c r="V25" s="58">
        <f t="shared" si="8"/>
        <v>21</v>
      </c>
      <c r="W25" s="59"/>
      <c r="X25" s="57">
        <v>10</v>
      </c>
      <c r="Y25" s="58">
        <f t="shared" si="9"/>
        <v>8</v>
      </c>
      <c r="Z25" s="63"/>
      <c r="AA25" s="64"/>
      <c r="AB25" s="58" t="e">
        <f t="shared" si="1"/>
        <v>#N/A</v>
      </c>
      <c r="AC25" s="63"/>
      <c r="AD25" s="62">
        <f t="shared" si="2"/>
        <v>61.499999999999993</v>
      </c>
      <c r="AE25" s="58">
        <f t="shared" si="3"/>
        <v>13</v>
      </c>
    </row>
    <row r="26" spans="1:31" ht="18" customHeight="1">
      <c r="A26" s="31" t="s">
        <v>195</v>
      </c>
      <c r="B26" s="54" t="s">
        <v>92</v>
      </c>
      <c r="C26" s="54" t="s">
        <v>66</v>
      </c>
      <c r="D26" s="55" t="s">
        <v>135</v>
      </c>
      <c r="E26" s="56"/>
      <c r="F26" s="57">
        <f>12.45-2.7</f>
        <v>9.75</v>
      </c>
      <c r="G26" s="58">
        <f t="shared" si="4"/>
        <v>21</v>
      </c>
      <c r="H26" s="59"/>
      <c r="I26" s="57">
        <v>10.8</v>
      </c>
      <c r="J26" s="58">
        <f t="shared" si="5"/>
        <v>10</v>
      </c>
      <c r="K26" s="59"/>
      <c r="L26" s="57">
        <v>9.85</v>
      </c>
      <c r="M26" s="58">
        <f t="shared" si="6"/>
        <v>12</v>
      </c>
      <c r="N26" s="60"/>
      <c r="O26" s="61">
        <v>9.9</v>
      </c>
      <c r="P26" s="61" t="s">
        <v>75</v>
      </c>
      <c r="Q26" s="59">
        <v>23</v>
      </c>
      <c r="R26" s="62">
        <v>4.95</v>
      </c>
      <c r="S26" s="58">
        <f t="shared" si="7"/>
        <v>23</v>
      </c>
      <c r="T26" s="59"/>
      <c r="U26" s="57">
        <v>9.3000000000000007</v>
      </c>
      <c r="V26" s="58">
        <f t="shared" si="8"/>
        <v>20</v>
      </c>
      <c r="W26" s="59"/>
      <c r="X26" s="57">
        <v>8.65</v>
      </c>
      <c r="Y26" s="58">
        <f t="shared" si="9"/>
        <v>20</v>
      </c>
      <c r="Z26" s="63"/>
      <c r="AA26" s="64"/>
      <c r="AB26" s="58" t="e">
        <f t="shared" si="1"/>
        <v>#N/A</v>
      </c>
      <c r="AC26" s="63"/>
      <c r="AD26" s="62">
        <f t="shared" si="2"/>
        <v>53.300000000000004</v>
      </c>
      <c r="AE26" s="58">
        <f t="shared" si="3"/>
        <v>20</v>
      </c>
    </row>
    <row r="27" spans="1:31" ht="9.75" customHeight="1">
      <c r="A27" s="97"/>
      <c r="B27" s="98"/>
      <c r="C27" s="98"/>
      <c r="D27" s="56"/>
      <c r="E27" s="56"/>
      <c r="F27" s="59"/>
      <c r="G27" s="60"/>
      <c r="H27" s="59"/>
      <c r="I27" s="59"/>
      <c r="J27" s="60"/>
      <c r="K27" s="59"/>
      <c r="L27" s="59"/>
      <c r="M27" s="60"/>
      <c r="N27" s="103"/>
      <c r="O27" s="102"/>
      <c r="P27" s="102"/>
      <c r="Q27" s="59"/>
      <c r="R27" s="99"/>
      <c r="S27" s="60"/>
      <c r="T27" s="59"/>
      <c r="U27" s="59"/>
      <c r="V27" s="60"/>
      <c r="W27" s="59"/>
      <c r="X27" s="59"/>
      <c r="Y27" s="60"/>
      <c r="Z27" s="63"/>
      <c r="AA27" s="100"/>
      <c r="AB27" s="60"/>
      <c r="AC27" s="63"/>
      <c r="AD27" s="99"/>
      <c r="AE27" s="60"/>
    </row>
    <row r="28" spans="1:31" ht="13.5" customHeight="1">
      <c r="A28" s="63"/>
      <c r="B28" s="76"/>
      <c r="C28" s="77"/>
      <c r="D28" s="78"/>
      <c r="E28" s="78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106" t="s">
        <v>77</v>
      </c>
      <c r="AE28" s="106"/>
    </row>
    <row r="29" spans="1:31" ht="18" customHeight="1">
      <c r="A29" s="31" t="s">
        <v>132</v>
      </c>
      <c r="B29" s="53" t="s">
        <v>100</v>
      </c>
      <c r="C29" s="54" t="s">
        <v>69</v>
      </c>
      <c r="D29" s="55" t="s">
        <v>108</v>
      </c>
      <c r="E29" s="56"/>
      <c r="F29" s="57">
        <f>13.1-1.8</f>
        <v>11.299999999999999</v>
      </c>
      <c r="G29" s="58">
        <f>RANK(F29,F$5:F$29)</f>
        <v>14</v>
      </c>
      <c r="H29" s="59"/>
      <c r="I29" s="57">
        <v>11</v>
      </c>
      <c r="J29" s="58">
        <f>RANK(I29,I$5:I$29)</f>
        <v>7</v>
      </c>
      <c r="K29" s="59"/>
      <c r="L29" s="57">
        <v>10.6</v>
      </c>
      <c r="M29" s="58">
        <f>RANK(L29,L$5:L$29)</f>
        <v>9</v>
      </c>
      <c r="N29" s="60"/>
      <c r="O29" s="61">
        <v>10.5</v>
      </c>
      <c r="P29" s="61">
        <v>10.7</v>
      </c>
      <c r="Q29" s="59"/>
      <c r="R29" s="62">
        <f>(O29+P29)/2</f>
        <v>10.6</v>
      </c>
      <c r="S29" s="58">
        <f>RANK(R29,R$5:R$29)</f>
        <v>7</v>
      </c>
      <c r="T29" s="59"/>
      <c r="U29" s="57">
        <v>11.8</v>
      </c>
      <c r="V29" s="58">
        <f>RANK(U29,U$5:U$29)</f>
        <v>2</v>
      </c>
      <c r="W29" s="59"/>
      <c r="X29" s="64"/>
      <c r="Y29" s="58" t="e">
        <f>RANK(X29,X$5:X$29)</f>
        <v>#N/A</v>
      </c>
      <c r="Z29" s="63"/>
      <c r="AA29" s="57">
        <v>8.1</v>
      </c>
      <c r="AB29" s="58">
        <f>RANK(AA29,AA$29:AA$29)</f>
        <v>1</v>
      </c>
      <c r="AC29" s="63"/>
      <c r="AD29" s="62">
        <f>F29+I29+L29+R29+U29+X29+AA29</f>
        <v>63.4</v>
      </c>
      <c r="AE29" s="58">
        <f>RANK(AD29,AD$29:AD$29)</f>
        <v>1</v>
      </c>
    </row>
    <row r="30" spans="1:31" ht="11.25" customHeight="1">
      <c r="A30" s="97"/>
      <c r="B30" s="101"/>
      <c r="C30" s="98"/>
      <c r="D30" s="56"/>
      <c r="E30" s="56"/>
      <c r="F30" s="59"/>
      <c r="G30" s="60"/>
      <c r="H30" s="59"/>
      <c r="I30" s="59"/>
      <c r="J30" s="60"/>
      <c r="K30" s="59"/>
      <c r="L30" s="59"/>
      <c r="M30" s="60"/>
      <c r="N30" s="60"/>
      <c r="O30" s="102"/>
      <c r="P30" s="102"/>
      <c r="Q30" s="102"/>
      <c r="R30" s="99"/>
      <c r="S30" s="60"/>
      <c r="T30" s="59"/>
      <c r="U30" s="59"/>
      <c r="V30" s="60"/>
      <c r="W30" s="59"/>
      <c r="X30" s="102"/>
      <c r="Y30" s="60"/>
      <c r="Z30" s="63"/>
      <c r="AA30" s="59"/>
      <c r="AB30" s="60"/>
      <c r="AC30" s="63"/>
      <c r="AD30" s="99"/>
      <c r="AE30" s="60"/>
    </row>
    <row r="31" spans="1:31" ht="12">
      <c r="A31" s="63"/>
      <c r="B31" s="76"/>
      <c r="C31" s="77"/>
      <c r="D31" s="78"/>
      <c r="E31" s="78"/>
      <c r="F31" s="63"/>
      <c r="G31" s="63"/>
      <c r="H31" s="63"/>
      <c r="I31" s="63"/>
      <c r="J31" s="63"/>
      <c r="K31" s="63"/>
      <c r="L31" s="63"/>
      <c r="M31" s="63"/>
      <c r="N31" s="63"/>
      <c r="O31" s="104"/>
      <c r="P31" s="104"/>
      <c r="Q31" s="104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107" t="s">
        <v>76</v>
      </c>
      <c r="AE31" s="107"/>
    </row>
    <row r="32" spans="1:31" ht="18" customHeight="1">
      <c r="A32" s="31" t="s">
        <v>196</v>
      </c>
      <c r="B32" s="54" t="s">
        <v>101</v>
      </c>
      <c r="C32" s="54" t="s">
        <v>67</v>
      </c>
      <c r="D32" s="55" t="s">
        <v>116</v>
      </c>
      <c r="E32" s="56"/>
      <c r="F32" s="57">
        <f>13.2-1.9</f>
        <v>11.299999999999999</v>
      </c>
      <c r="G32" s="58">
        <f>RANK(F32,F$32:F$61)</f>
        <v>12</v>
      </c>
      <c r="H32" s="59"/>
      <c r="I32" s="57">
        <f>11.2-1.4</f>
        <v>9.7999999999999989</v>
      </c>
      <c r="J32" s="58">
        <f t="shared" ref="J32:J56" si="10">RANK(I32,I$32:I$56)</f>
        <v>19</v>
      </c>
      <c r="K32" s="59"/>
      <c r="L32" s="57">
        <v>9.75</v>
      </c>
      <c r="M32" s="58">
        <f>RANK(L32,L$32:L$61)</f>
        <v>16</v>
      </c>
      <c r="N32" s="60"/>
      <c r="O32" s="61">
        <v>10.199999999999999</v>
      </c>
      <c r="P32" s="61">
        <v>10.5</v>
      </c>
      <c r="Q32" s="59"/>
      <c r="R32" s="62">
        <f t="shared" ref="R32:R61" si="11">(O32+P32)/2</f>
        <v>10.35</v>
      </c>
      <c r="S32" s="58">
        <f>RANK(R32,R$32:R$61)</f>
        <v>18</v>
      </c>
      <c r="T32" s="59"/>
      <c r="U32" s="57">
        <v>11.4</v>
      </c>
      <c r="V32" s="58">
        <f t="shared" ref="V32:V56" si="12">RANK(U32,U$32:U$56)</f>
        <v>4</v>
      </c>
      <c r="W32" s="59"/>
      <c r="X32" s="57">
        <v>11.1</v>
      </c>
      <c r="Y32" s="58">
        <f>RANK(X32,X$32:X$61)</f>
        <v>4</v>
      </c>
      <c r="Z32" s="63"/>
      <c r="AA32" s="64"/>
      <c r="AB32" s="58" t="e">
        <f t="shared" ref="AB32:AB56" si="13">RANK(AA32,AA$32:AA$56)</f>
        <v>#N/A</v>
      </c>
      <c r="AC32" s="63"/>
      <c r="AD32" s="62">
        <f t="shared" ref="AD32:AD61" si="14">F32+I32+L32+R32+U32+X32+AA32</f>
        <v>63.699999999999996</v>
      </c>
      <c r="AE32" s="58">
        <f t="shared" ref="AE32:AE56" si="15">RANK(AD32,AD$32:AD$56)</f>
        <v>11</v>
      </c>
    </row>
    <row r="33" spans="1:31" ht="18" customHeight="1">
      <c r="A33" s="31" t="s">
        <v>197</v>
      </c>
      <c r="B33" s="54" t="s">
        <v>101</v>
      </c>
      <c r="C33" s="54" t="s">
        <v>67</v>
      </c>
      <c r="D33" s="55" t="s">
        <v>116</v>
      </c>
      <c r="E33" s="56"/>
      <c r="F33" s="57">
        <f>12.85-1.2</f>
        <v>11.65</v>
      </c>
      <c r="G33" s="58">
        <f t="shared" ref="G33:G56" si="16">RANK(F33,F$32:F$61)</f>
        <v>9</v>
      </c>
      <c r="H33" s="59"/>
      <c r="I33" s="57">
        <f>11.2-1.9</f>
        <v>9.2999999999999989</v>
      </c>
      <c r="J33" s="58">
        <f t="shared" si="10"/>
        <v>23</v>
      </c>
      <c r="K33" s="59"/>
      <c r="L33" s="57">
        <v>8.9499999999999993</v>
      </c>
      <c r="M33" s="58">
        <f t="shared" ref="M33:M56" si="17">RANK(L33,L$32:L$61)</f>
        <v>27</v>
      </c>
      <c r="N33" s="60"/>
      <c r="O33" s="61">
        <v>10.8</v>
      </c>
      <c r="P33" s="61">
        <v>10.9</v>
      </c>
      <c r="Q33" s="59"/>
      <c r="R33" s="62">
        <f t="shared" si="11"/>
        <v>10.850000000000001</v>
      </c>
      <c r="S33" s="58">
        <f t="shared" ref="S33:S56" si="18">RANK(R33,R$32:R$61)</f>
        <v>2</v>
      </c>
      <c r="T33" s="59"/>
      <c r="U33" s="57">
        <v>11</v>
      </c>
      <c r="V33" s="58">
        <f t="shared" si="12"/>
        <v>10</v>
      </c>
      <c r="W33" s="59"/>
      <c r="X33" s="57">
        <v>9.8000000000000007</v>
      </c>
      <c r="Y33" s="58">
        <f t="shared" ref="Y33:Y56" si="19">RANK(X33,X$32:X$61)</f>
        <v>19</v>
      </c>
      <c r="Z33" s="63"/>
      <c r="AA33" s="64"/>
      <c r="AB33" s="58" t="e">
        <f t="shared" si="13"/>
        <v>#N/A</v>
      </c>
      <c r="AC33" s="63"/>
      <c r="AD33" s="62">
        <f t="shared" si="14"/>
        <v>61.55</v>
      </c>
      <c r="AE33" s="58">
        <f t="shared" si="15"/>
        <v>17</v>
      </c>
    </row>
    <row r="34" spans="1:31" ht="18" customHeight="1">
      <c r="A34" s="31" t="s">
        <v>151</v>
      </c>
      <c r="B34" s="54" t="s">
        <v>101</v>
      </c>
      <c r="C34" s="54" t="s">
        <v>67</v>
      </c>
      <c r="D34" s="55" t="s">
        <v>116</v>
      </c>
      <c r="E34" s="56"/>
      <c r="F34" s="57"/>
      <c r="G34" s="58" t="e">
        <f t="shared" si="16"/>
        <v>#N/A</v>
      </c>
      <c r="H34" s="59"/>
      <c r="I34" s="57">
        <f>11.2-1.8</f>
        <v>9.3999999999999986</v>
      </c>
      <c r="J34" s="58">
        <f t="shared" si="10"/>
        <v>22</v>
      </c>
      <c r="K34" s="59"/>
      <c r="L34" s="57">
        <v>9.5500000000000007</v>
      </c>
      <c r="M34" s="58">
        <f t="shared" si="17"/>
        <v>21</v>
      </c>
      <c r="N34" s="60"/>
      <c r="O34" s="61">
        <v>10.6</v>
      </c>
      <c r="P34" s="61">
        <v>10.7</v>
      </c>
      <c r="Q34" s="59"/>
      <c r="R34" s="62">
        <f t="shared" si="11"/>
        <v>10.649999999999999</v>
      </c>
      <c r="S34" s="58">
        <f t="shared" si="18"/>
        <v>4</v>
      </c>
      <c r="T34" s="59"/>
      <c r="U34" s="57">
        <v>9.9</v>
      </c>
      <c r="V34" s="58">
        <f t="shared" si="12"/>
        <v>20</v>
      </c>
      <c r="W34" s="59"/>
      <c r="X34" s="57">
        <v>10.25</v>
      </c>
      <c r="Y34" s="58">
        <f t="shared" si="19"/>
        <v>11</v>
      </c>
      <c r="Z34" s="63"/>
      <c r="AA34" s="64"/>
      <c r="AB34" s="58" t="e">
        <f t="shared" si="13"/>
        <v>#N/A</v>
      </c>
      <c r="AC34" s="63"/>
      <c r="AD34" s="62">
        <f t="shared" si="14"/>
        <v>49.75</v>
      </c>
      <c r="AE34" s="58">
        <f t="shared" si="15"/>
        <v>23</v>
      </c>
    </row>
    <row r="35" spans="1:31" ht="18" customHeight="1">
      <c r="A35" s="31" t="s">
        <v>158</v>
      </c>
      <c r="B35" s="54" t="s">
        <v>100</v>
      </c>
      <c r="C35" s="54" t="s">
        <v>67</v>
      </c>
      <c r="D35" s="55" t="s">
        <v>108</v>
      </c>
      <c r="E35" s="56"/>
      <c r="F35" s="57">
        <v>12.2</v>
      </c>
      <c r="G35" s="58">
        <f t="shared" si="16"/>
        <v>2</v>
      </c>
      <c r="H35" s="59"/>
      <c r="I35" s="57">
        <v>12.2</v>
      </c>
      <c r="J35" s="58">
        <f t="shared" si="10"/>
        <v>2</v>
      </c>
      <c r="K35" s="59"/>
      <c r="L35" s="57">
        <v>11.25</v>
      </c>
      <c r="M35" s="58">
        <f t="shared" si="17"/>
        <v>3</v>
      </c>
      <c r="N35" s="60"/>
      <c r="O35" s="61">
        <v>10.6</v>
      </c>
      <c r="P35" s="61">
        <v>10.4</v>
      </c>
      <c r="Q35" s="59"/>
      <c r="R35" s="62">
        <f t="shared" si="11"/>
        <v>10.5</v>
      </c>
      <c r="S35" s="58">
        <f t="shared" si="18"/>
        <v>9</v>
      </c>
      <c r="T35" s="59"/>
      <c r="U35" s="57">
        <v>9.5500000000000007</v>
      </c>
      <c r="V35" s="58">
        <f t="shared" si="12"/>
        <v>22</v>
      </c>
      <c r="W35" s="59"/>
      <c r="X35" s="57">
        <v>11.85</v>
      </c>
      <c r="Y35" s="58">
        <f t="shared" si="19"/>
        <v>1</v>
      </c>
      <c r="Z35" s="63"/>
      <c r="AA35" s="64"/>
      <c r="AB35" s="58" t="e">
        <f t="shared" si="13"/>
        <v>#N/A</v>
      </c>
      <c r="AC35" s="63"/>
      <c r="AD35" s="62">
        <f t="shared" si="14"/>
        <v>67.55</v>
      </c>
      <c r="AE35" s="58">
        <f t="shared" si="15"/>
        <v>1</v>
      </c>
    </row>
    <row r="36" spans="1:31" ht="18" customHeight="1">
      <c r="A36" s="31" t="s">
        <v>157</v>
      </c>
      <c r="B36" s="54" t="s">
        <v>100</v>
      </c>
      <c r="C36" s="54" t="s">
        <v>67</v>
      </c>
      <c r="D36" s="55" t="s">
        <v>108</v>
      </c>
      <c r="E36" s="56"/>
      <c r="F36" s="57">
        <f>13.1-2.1</f>
        <v>11</v>
      </c>
      <c r="G36" s="58">
        <f t="shared" si="16"/>
        <v>17</v>
      </c>
      <c r="H36" s="59"/>
      <c r="I36" s="57">
        <v>12.3</v>
      </c>
      <c r="J36" s="58">
        <f t="shared" si="10"/>
        <v>1</v>
      </c>
      <c r="K36" s="59"/>
      <c r="L36" s="57">
        <v>10.35</v>
      </c>
      <c r="M36" s="58">
        <f t="shared" si="17"/>
        <v>11</v>
      </c>
      <c r="N36" s="60"/>
      <c r="O36" s="61">
        <v>10</v>
      </c>
      <c r="P36" s="61">
        <v>9.8000000000000007</v>
      </c>
      <c r="Q36" s="59"/>
      <c r="R36" s="62">
        <f t="shared" si="11"/>
        <v>9.9</v>
      </c>
      <c r="S36" s="58">
        <f t="shared" si="18"/>
        <v>23</v>
      </c>
      <c r="T36" s="59"/>
      <c r="U36" s="57">
        <v>11.35</v>
      </c>
      <c r="V36" s="58">
        <f t="shared" si="12"/>
        <v>6</v>
      </c>
      <c r="W36" s="59"/>
      <c r="X36" s="57">
        <v>10.85</v>
      </c>
      <c r="Y36" s="58">
        <f t="shared" si="19"/>
        <v>6</v>
      </c>
      <c r="Z36" s="63"/>
      <c r="AA36" s="64"/>
      <c r="AB36" s="58" t="e">
        <f t="shared" si="13"/>
        <v>#N/A</v>
      </c>
      <c r="AC36" s="63"/>
      <c r="AD36" s="62">
        <f t="shared" si="14"/>
        <v>65.75</v>
      </c>
      <c r="AE36" s="58">
        <f t="shared" si="15"/>
        <v>6</v>
      </c>
    </row>
    <row r="37" spans="1:31" ht="18" customHeight="1">
      <c r="A37" s="31" t="s">
        <v>0</v>
      </c>
      <c r="B37" s="54" t="s">
        <v>100</v>
      </c>
      <c r="C37" s="54" t="s">
        <v>67</v>
      </c>
      <c r="D37" s="55" t="s">
        <v>108</v>
      </c>
      <c r="E37" s="56"/>
      <c r="F37" s="57">
        <f>12.3-1</f>
        <v>11.3</v>
      </c>
      <c r="G37" s="58">
        <f t="shared" si="16"/>
        <v>11</v>
      </c>
      <c r="H37" s="59"/>
      <c r="I37" s="57">
        <v>11.6</v>
      </c>
      <c r="J37" s="58">
        <f t="shared" si="10"/>
        <v>5</v>
      </c>
      <c r="K37" s="59"/>
      <c r="L37" s="57">
        <v>10.85</v>
      </c>
      <c r="M37" s="58">
        <f t="shared" si="17"/>
        <v>6</v>
      </c>
      <c r="N37" s="60"/>
      <c r="O37" s="61">
        <v>10.199999999999999</v>
      </c>
      <c r="P37" s="61">
        <v>10.5</v>
      </c>
      <c r="Q37" s="59"/>
      <c r="R37" s="62">
        <f t="shared" si="11"/>
        <v>10.35</v>
      </c>
      <c r="S37" s="58">
        <f t="shared" si="18"/>
        <v>18</v>
      </c>
      <c r="T37" s="59"/>
      <c r="U37" s="57">
        <v>11</v>
      </c>
      <c r="V37" s="58">
        <f t="shared" si="12"/>
        <v>10</v>
      </c>
      <c r="W37" s="59"/>
      <c r="X37" s="57">
        <v>9.4499999999999993</v>
      </c>
      <c r="Y37" s="58">
        <f t="shared" si="19"/>
        <v>22</v>
      </c>
      <c r="Z37" s="63"/>
      <c r="AA37" s="64"/>
      <c r="AB37" s="58" t="e">
        <f t="shared" si="13"/>
        <v>#N/A</v>
      </c>
      <c r="AC37" s="63"/>
      <c r="AD37" s="62">
        <f t="shared" si="14"/>
        <v>64.55</v>
      </c>
      <c r="AE37" s="58">
        <f t="shared" si="15"/>
        <v>7</v>
      </c>
    </row>
    <row r="38" spans="1:31" ht="18" customHeight="1">
      <c r="A38" s="31" t="s">
        <v>1</v>
      </c>
      <c r="B38" s="54" t="s">
        <v>100</v>
      </c>
      <c r="C38" s="54" t="s">
        <v>67</v>
      </c>
      <c r="D38" s="55" t="s">
        <v>108</v>
      </c>
      <c r="E38" s="56"/>
      <c r="F38" s="57">
        <f>12.7-1.7</f>
        <v>11</v>
      </c>
      <c r="G38" s="58">
        <f t="shared" si="16"/>
        <v>17</v>
      </c>
      <c r="H38" s="59"/>
      <c r="I38" s="57">
        <v>9.5</v>
      </c>
      <c r="J38" s="58">
        <f t="shared" si="10"/>
        <v>21</v>
      </c>
      <c r="K38" s="59"/>
      <c r="L38" s="57">
        <v>10.35</v>
      </c>
      <c r="M38" s="58">
        <f t="shared" si="17"/>
        <v>11</v>
      </c>
      <c r="N38" s="60"/>
      <c r="O38" s="61">
        <v>10.3</v>
      </c>
      <c r="P38" s="61">
        <v>11.6</v>
      </c>
      <c r="Q38" s="59"/>
      <c r="R38" s="62">
        <f t="shared" si="11"/>
        <v>10.95</v>
      </c>
      <c r="S38" s="58">
        <f t="shared" si="18"/>
        <v>1</v>
      </c>
      <c r="T38" s="59"/>
      <c r="U38" s="57">
        <v>11.4</v>
      </c>
      <c r="V38" s="58">
        <f t="shared" si="12"/>
        <v>4</v>
      </c>
      <c r="W38" s="59"/>
      <c r="X38" s="57">
        <v>9.5500000000000007</v>
      </c>
      <c r="Y38" s="58">
        <f t="shared" si="19"/>
        <v>21</v>
      </c>
      <c r="Z38" s="63"/>
      <c r="AA38" s="64"/>
      <c r="AB38" s="58" t="e">
        <f t="shared" si="13"/>
        <v>#N/A</v>
      </c>
      <c r="AC38" s="63"/>
      <c r="AD38" s="62">
        <f t="shared" si="14"/>
        <v>62.75</v>
      </c>
      <c r="AE38" s="58">
        <f t="shared" si="15"/>
        <v>14</v>
      </c>
    </row>
    <row r="39" spans="1:31" ht="18" customHeight="1">
      <c r="A39" s="31" t="s">
        <v>155</v>
      </c>
      <c r="B39" s="54" t="s">
        <v>191</v>
      </c>
      <c r="C39" s="54" t="s">
        <v>67</v>
      </c>
      <c r="D39" s="55" t="s">
        <v>133</v>
      </c>
      <c r="E39" s="56"/>
      <c r="F39" s="57">
        <f>13.3-2.5</f>
        <v>10.8</v>
      </c>
      <c r="G39" s="58">
        <f t="shared" si="16"/>
        <v>22</v>
      </c>
      <c r="H39" s="59"/>
      <c r="I39" s="57">
        <v>10.4</v>
      </c>
      <c r="J39" s="58">
        <f t="shared" si="10"/>
        <v>14</v>
      </c>
      <c r="K39" s="59"/>
      <c r="L39" s="57">
        <v>11.3</v>
      </c>
      <c r="M39" s="58">
        <f t="shared" si="17"/>
        <v>2</v>
      </c>
      <c r="N39" s="60"/>
      <c r="O39" s="61">
        <v>10.6</v>
      </c>
      <c r="P39" s="61">
        <v>10.7</v>
      </c>
      <c r="Q39" s="59"/>
      <c r="R39" s="62">
        <f t="shared" si="11"/>
        <v>10.649999999999999</v>
      </c>
      <c r="S39" s="58">
        <f t="shared" si="18"/>
        <v>4</v>
      </c>
      <c r="T39" s="59"/>
      <c r="U39" s="57">
        <v>11.5</v>
      </c>
      <c r="V39" s="58">
        <v>3</v>
      </c>
      <c r="W39" s="59"/>
      <c r="X39" s="57">
        <v>11.25</v>
      </c>
      <c r="Y39" s="58">
        <f t="shared" si="19"/>
        <v>2</v>
      </c>
      <c r="Z39" s="63"/>
      <c r="AA39" s="64"/>
      <c r="AB39" s="58" t="e">
        <f t="shared" si="13"/>
        <v>#N/A</v>
      </c>
      <c r="AC39" s="63"/>
      <c r="AD39" s="62">
        <f t="shared" si="14"/>
        <v>65.900000000000006</v>
      </c>
      <c r="AE39" s="58">
        <f t="shared" si="15"/>
        <v>5</v>
      </c>
    </row>
    <row r="40" spans="1:31" ht="18" customHeight="1">
      <c r="A40" s="31" t="s">
        <v>156</v>
      </c>
      <c r="B40" s="54" t="s">
        <v>191</v>
      </c>
      <c r="C40" s="54" t="s">
        <v>67</v>
      </c>
      <c r="D40" s="55" t="s">
        <v>133</v>
      </c>
      <c r="E40" s="56"/>
      <c r="F40" s="57">
        <f>13.1-1.8</f>
        <v>11.299999999999999</v>
      </c>
      <c r="G40" s="58">
        <f t="shared" si="16"/>
        <v>12</v>
      </c>
      <c r="H40" s="59"/>
      <c r="I40" s="57">
        <v>10.6</v>
      </c>
      <c r="J40" s="58">
        <f t="shared" si="10"/>
        <v>12</v>
      </c>
      <c r="K40" s="59"/>
      <c r="L40" s="57">
        <v>9.35</v>
      </c>
      <c r="M40" s="58">
        <f t="shared" si="17"/>
        <v>24</v>
      </c>
      <c r="N40" s="60"/>
      <c r="O40" s="61">
        <v>10.3</v>
      </c>
      <c r="P40" s="61">
        <v>10.6</v>
      </c>
      <c r="Q40" s="59"/>
      <c r="R40" s="62">
        <f t="shared" si="11"/>
        <v>10.45</v>
      </c>
      <c r="S40" s="58">
        <f t="shared" si="18"/>
        <v>12</v>
      </c>
      <c r="T40" s="59"/>
      <c r="U40" s="57">
        <v>9.9499999999999993</v>
      </c>
      <c r="V40" s="58">
        <f t="shared" si="12"/>
        <v>19</v>
      </c>
      <c r="W40" s="59"/>
      <c r="X40" s="57">
        <v>10.15</v>
      </c>
      <c r="Y40" s="58">
        <f t="shared" si="19"/>
        <v>13</v>
      </c>
      <c r="Z40" s="63"/>
      <c r="AA40" s="64"/>
      <c r="AB40" s="58" t="e">
        <f t="shared" si="13"/>
        <v>#N/A</v>
      </c>
      <c r="AC40" s="63"/>
      <c r="AD40" s="62">
        <f t="shared" si="14"/>
        <v>61.800000000000004</v>
      </c>
      <c r="AE40" s="58">
        <f t="shared" si="15"/>
        <v>16</v>
      </c>
    </row>
    <row r="41" spans="1:31" ht="18" customHeight="1">
      <c r="A41" s="31" t="s">
        <v>2</v>
      </c>
      <c r="B41" s="54" t="s">
        <v>100</v>
      </c>
      <c r="C41" s="54" t="s">
        <v>67</v>
      </c>
      <c r="D41" s="55" t="s">
        <v>133</v>
      </c>
      <c r="E41" s="56"/>
      <c r="F41" s="57">
        <f>12.25-1.4</f>
        <v>10.85</v>
      </c>
      <c r="G41" s="58">
        <f t="shared" si="16"/>
        <v>21</v>
      </c>
      <c r="H41" s="59"/>
      <c r="I41" s="57">
        <v>10</v>
      </c>
      <c r="J41" s="58">
        <f t="shared" si="10"/>
        <v>17</v>
      </c>
      <c r="K41" s="59"/>
      <c r="L41" s="64"/>
      <c r="M41" s="58" t="e">
        <f t="shared" si="17"/>
        <v>#N/A</v>
      </c>
      <c r="N41" s="60"/>
      <c r="O41" s="61">
        <v>9.8000000000000007</v>
      </c>
      <c r="P41" s="61">
        <v>9.3000000000000007</v>
      </c>
      <c r="Q41" s="59"/>
      <c r="R41" s="62">
        <f t="shared" si="11"/>
        <v>9.5500000000000007</v>
      </c>
      <c r="S41" s="58">
        <f t="shared" si="18"/>
        <v>26</v>
      </c>
      <c r="T41" s="59"/>
      <c r="U41" s="57">
        <v>10.15</v>
      </c>
      <c r="V41" s="58">
        <f t="shared" si="12"/>
        <v>18</v>
      </c>
      <c r="W41" s="59"/>
      <c r="X41" s="64"/>
      <c r="Y41" s="58" t="e">
        <f t="shared" si="19"/>
        <v>#N/A</v>
      </c>
      <c r="Z41" s="63"/>
      <c r="AA41" s="64"/>
      <c r="AB41" s="58" t="e">
        <f t="shared" si="13"/>
        <v>#N/A</v>
      </c>
      <c r="AC41" s="63"/>
      <c r="AD41" s="62">
        <f t="shared" si="14"/>
        <v>40.550000000000004</v>
      </c>
      <c r="AE41" s="58">
        <f t="shared" si="15"/>
        <v>25</v>
      </c>
    </row>
    <row r="42" spans="1:31" ht="18" customHeight="1">
      <c r="A42" s="31" t="s">
        <v>3</v>
      </c>
      <c r="B42" s="54" t="s">
        <v>100</v>
      </c>
      <c r="C42" s="54" t="s">
        <v>67</v>
      </c>
      <c r="D42" s="55" t="s">
        <v>133</v>
      </c>
      <c r="E42" s="56"/>
      <c r="F42" s="57">
        <v>12</v>
      </c>
      <c r="G42" s="58">
        <f t="shared" si="16"/>
        <v>4</v>
      </c>
      <c r="H42" s="59"/>
      <c r="I42" s="57">
        <v>9.6999999999999993</v>
      </c>
      <c r="J42" s="58">
        <f t="shared" si="10"/>
        <v>20</v>
      </c>
      <c r="K42" s="59"/>
      <c r="L42" s="57">
        <v>10.25</v>
      </c>
      <c r="M42" s="58">
        <f t="shared" si="17"/>
        <v>13</v>
      </c>
      <c r="N42" s="60"/>
      <c r="O42" s="61">
        <v>10.199999999999999</v>
      </c>
      <c r="P42" s="61">
        <v>10.1</v>
      </c>
      <c r="Q42" s="59"/>
      <c r="R42" s="62">
        <f t="shared" si="11"/>
        <v>10.149999999999999</v>
      </c>
      <c r="S42" s="58">
        <f t="shared" si="18"/>
        <v>21</v>
      </c>
      <c r="T42" s="59"/>
      <c r="U42" s="57">
        <v>9.5500000000000007</v>
      </c>
      <c r="V42" s="58">
        <f t="shared" si="12"/>
        <v>22</v>
      </c>
      <c r="W42" s="59"/>
      <c r="X42" s="64"/>
      <c r="Y42" s="58" t="e">
        <f t="shared" si="19"/>
        <v>#N/A</v>
      </c>
      <c r="Z42" s="63"/>
      <c r="AA42" s="64"/>
      <c r="AB42" s="58" t="e">
        <f t="shared" si="13"/>
        <v>#N/A</v>
      </c>
      <c r="AC42" s="63"/>
      <c r="AD42" s="62">
        <f t="shared" si="14"/>
        <v>51.649999999999991</v>
      </c>
      <c r="AE42" s="58">
        <f t="shared" si="15"/>
        <v>22</v>
      </c>
    </row>
    <row r="43" spans="1:31" ht="18" customHeight="1">
      <c r="A43" s="31" t="s">
        <v>4</v>
      </c>
      <c r="B43" s="54" t="s">
        <v>100</v>
      </c>
      <c r="C43" s="54" t="s">
        <v>67</v>
      </c>
      <c r="D43" s="55" t="s">
        <v>133</v>
      </c>
      <c r="E43" s="56"/>
      <c r="F43" s="57">
        <f>12.6-2.1</f>
        <v>10.5</v>
      </c>
      <c r="G43" s="58">
        <f t="shared" si="16"/>
        <v>24</v>
      </c>
      <c r="H43" s="59"/>
      <c r="I43" s="57">
        <v>8.8000000000000007</v>
      </c>
      <c r="J43" s="58">
        <f t="shared" si="10"/>
        <v>25</v>
      </c>
      <c r="K43" s="59"/>
      <c r="L43" s="57">
        <v>9.5500000000000007</v>
      </c>
      <c r="M43" s="58">
        <f t="shared" si="17"/>
        <v>21</v>
      </c>
      <c r="N43" s="60"/>
      <c r="O43" s="61">
        <v>10.3</v>
      </c>
      <c r="P43" s="61">
        <v>10.6</v>
      </c>
      <c r="Q43" s="59"/>
      <c r="R43" s="62">
        <f t="shared" si="11"/>
        <v>10.45</v>
      </c>
      <c r="S43" s="58">
        <f t="shared" si="18"/>
        <v>12</v>
      </c>
      <c r="T43" s="59"/>
      <c r="U43" s="57">
        <v>9.65</v>
      </c>
      <c r="V43" s="58">
        <f t="shared" si="12"/>
        <v>21</v>
      </c>
      <c r="W43" s="59"/>
      <c r="X43" s="57">
        <v>8.1999999999999993</v>
      </c>
      <c r="Y43" s="58">
        <f t="shared" si="19"/>
        <v>23</v>
      </c>
      <c r="Z43" s="63"/>
      <c r="AA43" s="64"/>
      <c r="AB43" s="58" t="e">
        <f t="shared" si="13"/>
        <v>#N/A</v>
      </c>
      <c r="AC43" s="63"/>
      <c r="AD43" s="62">
        <f t="shared" si="14"/>
        <v>57.149999999999991</v>
      </c>
      <c r="AE43" s="58">
        <f t="shared" si="15"/>
        <v>21</v>
      </c>
    </row>
    <row r="44" spans="1:31" ht="18" customHeight="1">
      <c r="A44" s="31" t="s">
        <v>143</v>
      </c>
      <c r="B44" s="54" t="s">
        <v>114</v>
      </c>
      <c r="C44" s="54" t="s">
        <v>67</v>
      </c>
      <c r="D44" s="55" t="s">
        <v>121</v>
      </c>
      <c r="E44" s="56"/>
      <c r="F44" s="57">
        <f>13.3-2.3</f>
        <v>11</v>
      </c>
      <c r="G44" s="58">
        <f t="shared" si="16"/>
        <v>17</v>
      </c>
      <c r="H44" s="59"/>
      <c r="I44" s="57">
        <v>11.5</v>
      </c>
      <c r="J44" s="58">
        <f t="shared" si="10"/>
        <v>7</v>
      </c>
      <c r="K44" s="59"/>
      <c r="L44" s="57">
        <v>11.05</v>
      </c>
      <c r="M44" s="58">
        <f t="shared" si="17"/>
        <v>5</v>
      </c>
      <c r="N44" s="60"/>
      <c r="O44" s="61">
        <v>10.6</v>
      </c>
      <c r="P44" s="61">
        <v>9.5</v>
      </c>
      <c r="Q44" s="59"/>
      <c r="R44" s="62">
        <f t="shared" si="11"/>
        <v>10.050000000000001</v>
      </c>
      <c r="S44" s="58">
        <f t="shared" si="18"/>
        <v>22</v>
      </c>
      <c r="T44" s="59"/>
      <c r="U44" s="57">
        <v>12</v>
      </c>
      <c r="V44" s="58">
        <v>2</v>
      </c>
      <c r="W44" s="59"/>
      <c r="X44" s="57">
        <v>11.25</v>
      </c>
      <c r="Y44" s="58">
        <f t="shared" si="19"/>
        <v>2</v>
      </c>
      <c r="Z44" s="63"/>
      <c r="AA44" s="64"/>
      <c r="AB44" s="58" t="e">
        <f t="shared" si="13"/>
        <v>#N/A</v>
      </c>
      <c r="AC44" s="63"/>
      <c r="AD44" s="62">
        <f t="shared" si="14"/>
        <v>66.849999999999994</v>
      </c>
      <c r="AE44" s="58">
        <f t="shared" si="15"/>
        <v>3</v>
      </c>
    </row>
    <row r="45" spans="1:31" ht="18" customHeight="1">
      <c r="A45" s="31" t="s">
        <v>144</v>
      </c>
      <c r="B45" s="54" t="s">
        <v>114</v>
      </c>
      <c r="C45" s="54" t="s">
        <v>67</v>
      </c>
      <c r="D45" s="55" t="s">
        <v>121</v>
      </c>
      <c r="E45" s="56"/>
      <c r="F45" s="57">
        <f>12.85-1.1</f>
        <v>11.75</v>
      </c>
      <c r="G45" s="58">
        <f t="shared" si="16"/>
        <v>8</v>
      </c>
      <c r="H45" s="59"/>
      <c r="I45" s="57">
        <v>11.6</v>
      </c>
      <c r="J45" s="58">
        <f t="shared" si="10"/>
        <v>5</v>
      </c>
      <c r="K45" s="59"/>
      <c r="L45" s="57">
        <v>10.6</v>
      </c>
      <c r="M45" s="58">
        <f t="shared" si="17"/>
        <v>8</v>
      </c>
      <c r="N45" s="60"/>
      <c r="O45" s="61">
        <v>10.5</v>
      </c>
      <c r="P45" s="61">
        <v>10.5</v>
      </c>
      <c r="Q45" s="59"/>
      <c r="R45" s="62">
        <f t="shared" si="11"/>
        <v>10.5</v>
      </c>
      <c r="S45" s="58">
        <f t="shared" si="18"/>
        <v>9</v>
      </c>
      <c r="T45" s="59"/>
      <c r="U45" s="57">
        <v>11.05</v>
      </c>
      <c r="V45" s="58">
        <f t="shared" si="12"/>
        <v>9</v>
      </c>
      <c r="W45" s="59"/>
      <c r="X45" s="57">
        <v>11</v>
      </c>
      <c r="Y45" s="58">
        <f t="shared" si="19"/>
        <v>5</v>
      </c>
      <c r="Z45" s="63"/>
      <c r="AA45" s="64"/>
      <c r="AB45" s="58" t="e">
        <f t="shared" si="13"/>
        <v>#N/A</v>
      </c>
      <c r="AC45" s="63"/>
      <c r="AD45" s="62">
        <f t="shared" si="14"/>
        <v>66.5</v>
      </c>
      <c r="AE45" s="58">
        <f t="shared" si="15"/>
        <v>4</v>
      </c>
    </row>
    <row r="46" spans="1:31" s="47" customFormat="1" ht="18" customHeight="1">
      <c r="A46" s="51" t="s">
        <v>5</v>
      </c>
      <c r="B46" s="65" t="s">
        <v>193</v>
      </c>
      <c r="C46" s="65" t="s">
        <v>67</v>
      </c>
      <c r="D46" s="66" t="s">
        <v>121</v>
      </c>
      <c r="E46" s="67"/>
      <c r="F46" s="68">
        <f>12.8-1.7</f>
        <v>11.100000000000001</v>
      </c>
      <c r="G46" s="58">
        <f t="shared" si="16"/>
        <v>16</v>
      </c>
      <c r="H46" s="70"/>
      <c r="I46" s="68">
        <v>10.6</v>
      </c>
      <c r="J46" s="69">
        <f t="shared" si="10"/>
        <v>12</v>
      </c>
      <c r="K46" s="70"/>
      <c r="L46" s="68">
        <v>10.55</v>
      </c>
      <c r="M46" s="58">
        <f t="shared" si="17"/>
        <v>9</v>
      </c>
      <c r="N46" s="71"/>
      <c r="O46" s="72">
        <v>10.6</v>
      </c>
      <c r="P46" s="72">
        <v>10.6</v>
      </c>
      <c r="Q46" s="70"/>
      <c r="R46" s="73">
        <f t="shared" si="11"/>
        <v>10.6</v>
      </c>
      <c r="S46" s="58">
        <f t="shared" si="18"/>
        <v>7</v>
      </c>
      <c r="T46" s="70"/>
      <c r="U46" s="68">
        <v>11.35</v>
      </c>
      <c r="V46" s="69">
        <f t="shared" si="12"/>
        <v>6</v>
      </c>
      <c r="W46" s="70"/>
      <c r="X46" s="68">
        <v>9.85</v>
      </c>
      <c r="Y46" s="58">
        <f t="shared" si="19"/>
        <v>16</v>
      </c>
      <c r="Z46" s="74"/>
      <c r="AA46" s="75"/>
      <c r="AB46" s="69" t="e">
        <f t="shared" si="13"/>
        <v>#N/A</v>
      </c>
      <c r="AC46" s="74"/>
      <c r="AD46" s="62">
        <f t="shared" si="14"/>
        <v>64.05</v>
      </c>
      <c r="AE46" s="58">
        <f t="shared" si="15"/>
        <v>8</v>
      </c>
    </row>
    <row r="47" spans="1:31" ht="18" customHeight="1">
      <c r="A47" s="31" t="s">
        <v>146</v>
      </c>
      <c r="B47" s="54" t="s">
        <v>102</v>
      </c>
      <c r="C47" s="54" t="s">
        <v>67</v>
      </c>
      <c r="D47" s="55" t="s">
        <v>127</v>
      </c>
      <c r="E47" s="56"/>
      <c r="F47" s="57">
        <v>11.2</v>
      </c>
      <c r="G47" s="58">
        <f t="shared" si="16"/>
        <v>14</v>
      </c>
      <c r="H47" s="59"/>
      <c r="I47" s="57">
        <v>9.9</v>
      </c>
      <c r="J47" s="58">
        <f t="shared" si="10"/>
        <v>18</v>
      </c>
      <c r="K47" s="59"/>
      <c r="L47" s="57">
        <v>9.4499999999999993</v>
      </c>
      <c r="M47" s="58">
        <f t="shared" si="17"/>
        <v>23</v>
      </c>
      <c r="N47" s="60"/>
      <c r="O47" s="61">
        <v>10.7</v>
      </c>
      <c r="P47" s="61">
        <v>10.6</v>
      </c>
      <c r="Q47" s="59"/>
      <c r="R47" s="62">
        <f t="shared" si="11"/>
        <v>10.649999999999999</v>
      </c>
      <c r="S47" s="58">
        <f t="shared" si="18"/>
        <v>4</v>
      </c>
      <c r="T47" s="59"/>
      <c r="U47" s="57">
        <v>10.35</v>
      </c>
      <c r="V47" s="58">
        <f t="shared" si="12"/>
        <v>17</v>
      </c>
      <c r="W47" s="59"/>
      <c r="X47" s="57">
        <v>9.85</v>
      </c>
      <c r="Y47" s="58">
        <f t="shared" si="19"/>
        <v>16</v>
      </c>
      <c r="Z47" s="63"/>
      <c r="AA47" s="64"/>
      <c r="AB47" s="58" t="e">
        <f t="shared" si="13"/>
        <v>#N/A</v>
      </c>
      <c r="AC47" s="63"/>
      <c r="AD47" s="62">
        <f t="shared" si="14"/>
        <v>61.400000000000006</v>
      </c>
      <c r="AE47" s="58">
        <f t="shared" si="15"/>
        <v>18</v>
      </c>
    </row>
    <row r="48" spans="1:31" ht="18" customHeight="1">
      <c r="A48" s="31" t="s">
        <v>147</v>
      </c>
      <c r="B48" s="54" t="s">
        <v>102</v>
      </c>
      <c r="C48" s="54" t="s">
        <v>67</v>
      </c>
      <c r="D48" s="55" t="s">
        <v>127</v>
      </c>
      <c r="E48" s="56"/>
      <c r="F48" s="57">
        <f>12.9-1.1</f>
        <v>11.8</v>
      </c>
      <c r="G48" s="58">
        <f t="shared" si="16"/>
        <v>6</v>
      </c>
      <c r="H48" s="59"/>
      <c r="I48" s="57">
        <v>10.7</v>
      </c>
      <c r="J48" s="58">
        <f t="shared" si="10"/>
        <v>10</v>
      </c>
      <c r="K48" s="59"/>
      <c r="L48" s="57">
        <v>9.85</v>
      </c>
      <c r="M48" s="58">
        <f t="shared" si="17"/>
        <v>15</v>
      </c>
      <c r="N48" s="60"/>
      <c r="O48" s="61">
        <v>10.4</v>
      </c>
      <c r="P48" s="61">
        <v>10.5</v>
      </c>
      <c r="Q48" s="59"/>
      <c r="R48" s="62">
        <f t="shared" si="11"/>
        <v>10.45</v>
      </c>
      <c r="S48" s="58">
        <f t="shared" si="18"/>
        <v>12</v>
      </c>
      <c r="T48" s="59"/>
      <c r="U48" s="57">
        <v>11</v>
      </c>
      <c r="V48" s="58">
        <f t="shared" si="12"/>
        <v>10</v>
      </c>
      <c r="W48" s="59"/>
      <c r="X48" s="57">
        <v>9.9499999999999993</v>
      </c>
      <c r="Y48" s="58">
        <f t="shared" si="19"/>
        <v>15</v>
      </c>
      <c r="Z48" s="63"/>
      <c r="AA48" s="64"/>
      <c r="AB48" s="58" t="e">
        <f t="shared" si="13"/>
        <v>#N/A</v>
      </c>
      <c r="AC48" s="63"/>
      <c r="AD48" s="62">
        <f t="shared" si="14"/>
        <v>63.75</v>
      </c>
      <c r="AE48" s="58">
        <f t="shared" si="15"/>
        <v>10</v>
      </c>
    </row>
    <row r="49" spans="1:31" ht="18" customHeight="1">
      <c r="A49" s="31" t="s">
        <v>148</v>
      </c>
      <c r="B49" s="54" t="s">
        <v>102</v>
      </c>
      <c r="C49" s="54" t="s">
        <v>67</v>
      </c>
      <c r="D49" s="55" t="s">
        <v>127</v>
      </c>
      <c r="E49" s="56"/>
      <c r="F49" s="57">
        <f>12.9-2.4</f>
        <v>10.5</v>
      </c>
      <c r="G49" s="58">
        <f t="shared" si="16"/>
        <v>24</v>
      </c>
      <c r="H49" s="59"/>
      <c r="I49" s="57">
        <v>10.7</v>
      </c>
      <c r="J49" s="58">
        <f t="shared" si="10"/>
        <v>10</v>
      </c>
      <c r="K49" s="59"/>
      <c r="L49" s="57">
        <v>9.75</v>
      </c>
      <c r="M49" s="58">
        <f t="shared" si="17"/>
        <v>16</v>
      </c>
      <c r="N49" s="60"/>
      <c r="O49" s="61">
        <v>10.3</v>
      </c>
      <c r="P49" s="61">
        <v>10.6</v>
      </c>
      <c r="Q49" s="59"/>
      <c r="R49" s="62">
        <f t="shared" si="11"/>
        <v>10.45</v>
      </c>
      <c r="S49" s="58">
        <f t="shared" si="18"/>
        <v>12</v>
      </c>
      <c r="T49" s="59"/>
      <c r="U49" s="57">
        <f>12.55-1.3</f>
        <v>11.25</v>
      </c>
      <c r="V49" s="58">
        <f t="shared" si="12"/>
        <v>8</v>
      </c>
      <c r="W49" s="59"/>
      <c r="X49" s="57">
        <v>9.6999999999999993</v>
      </c>
      <c r="Y49" s="58">
        <f t="shared" si="19"/>
        <v>20</v>
      </c>
      <c r="Z49" s="63"/>
      <c r="AA49" s="64"/>
      <c r="AB49" s="58" t="e">
        <f t="shared" si="13"/>
        <v>#N/A</v>
      </c>
      <c r="AC49" s="63"/>
      <c r="AD49" s="62">
        <f t="shared" si="14"/>
        <v>62.349999999999994</v>
      </c>
      <c r="AE49" s="58">
        <f t="shared" si="15"/>
        <v>15</v>
      </c>
    </row>
    <row r="50" spans="1:31" ht="18" customHeight="1">
      <c r="A50" s="31" t="s">
        <v>149</v>
      </c>
      <c r="B50" s="54" t="s">
        <v>102</v>
      </c>
      <c r="C50" s="54" t="s">
        <v>67</v>
      </c>
      <c r="D50" s="55" t="s">
        <v>127</v>
      </c>
      <c r="E50" s="56"/>
      <c r="F50" s="57">
        <f>12.85-2.4</f>
        <v>10.45</v>
      </c>
      <c r="G50" s="58">
        <f t="shared" si="16"/>
        <v>26</v>
      </c>
      <c r="H50" s="59"/>
      <c r="I50" s="57">
        <v>10.4</v>
      </c>
      <c r="J50" s="58">
        <f t="shared" si="10"/>
        <v>14</v>
      </c>
      <c r="K50" s="59"/>
      <c r="L50" s="57">
        <v>10.4</v>
      </c>
      <c r="M50" s="58">
        <f t="shared" si="17"/>
        <v>10</v>
      </c>
      <c r="N50" s="60"/>
      <c r="O50" s="61">
        <v>10.4</v>
      </c>
      <c r="P50" s="61">
        <v>10.7</v>
      </c>
      <c r="Q50" s="59"/>
      <c r="R50" s="62">
        <f t="shared" si="11"/>
        <v>10.55</v>
      </c>
      <c r="S50" s="58">
        <f t="shared" si="18"/>
        <v>8</v>
      </c>
      <c r="T50" s="59"/>
      <c r="U50" s="57">
        <f>12.55-3.5</f>
        <v>9.0500000000000007</v>
      </c>
      <c r="V50" s="58">
        <f t="shared" si="12"/>
        <v>25</v>
      </c>
      <c r="W50" s="59"/>
      <c r="X50" s="57">
        <v>10.1</v>
      </c>
      <c r="Y50" s="58">
        <f t="shared" si="19"/>
        <v>14</v>
      </c>
      <c r="Z50" s="63"/>
      <c r="AA50" s="64"/>
      <c r="AB50" s="58" t="e">
        <f t="shared" si="13"/>
        <v>#N/A</v>
      </c>
      <c r="AC50" s="63"/>
      <c r="AD50" s="62">
        <f t="shared" si="14"/>
        <v>60.949999999999996</v>
      </c>
      <c r="AE50" s="58">
        <f t="shared" si="15"/>
        <v>19</v>
      </c>
    </row>
    <row r="51" spans="1:31" ht="18" customHeight="1">
      <c r="A51" s="31" t="s">
        <v>74</v>
      </c>
      <c r="B51" s="54" t="s">
        <v>92</v>
      </c>
      <c r="C51" s="54" t="s">
        <v>67</v>
      </c>
      <c r="D51" s="55" t="s">
        <v>135</v>
      </c>
      <c r="E51" s="56"/>
      <c r="F51" s="64"/>
      <c r="G51" s="58" t="e">
        <f t="shared" si="16"/>
        <v>#N/A</v>
      </c>
      <c r="H51" s="59"/>
      <c r="I51" s="57">
        <v>11.5</v>
      </c>
      <c r="J51" s="58">
        <f t="shared" si="10"/>
        <v>7</v>
      </c>
      <c r="K51" s="59"/>
      <c r="L51" s="57">
        <v>9.6999999999999993</v>
      </c>
      <c r="M51" s="58">
        <f t="shared" si="17"/>
        <v>19</v>
      </c>
      <c r="N51" s="60"/>
      <c r="O51" s="64"/>
      <c r="P51" s="64"/>
      <c r="Q51" s="59"/>
      <c r="R51" s="96">
        <f t="shared" si="11"/>
        <v>0</v>
      </c>
      <c r="S51" s="58">
        <f t="shared" si="18"/>
        <v>27</v>
      </c>
      <c r="T51" s="59"/>
      <c r="U51" s="57">
        <v>10.8</v>
      </c>
      <c r="V51" s="58">
        <f t="shared" si="12"/>
        <v>14</v>
      </c>
      <c r="W51" s="59"/>
      <c r="X51" s="57">
        <v>10.3</v>
      </c>
      <c r="Y51" s="58">
        <f t="shared" si="19"/>
        <v>10</v>
      </c>
      <c r="Z51" s="63"/>
      <c r="AA51" s="64"/>
      <c r="AB51" s="58" t="e">
        <f t="shared" si="13"/>
        <v>#N/A</v>
      </c>
      <c r="AC51" s="63"/>
      <c r="AD51" s="62">
        <f t="shared" si="14"/>
        <v>42.3</v>
      </c>
      <c r="AE51" s="58">
        <f t="shared" si="15"/>
        <v>24</v>
      </c>
    </row>
    <row r="52" spans="1:31" ht="18" customHeight="1">
      <c r="A52" s="31" t="s">
        <v>136</v>
      </c>
      <c r="B52" s="54" t="s">
        <v>92</v>
      </c>
      <c r="C52" s="54" t="s">
        <v>67</v>
      </c>
      <c r="D52" s="55" t="s">
        <v>135</v>
      </c>
      <c r="E52" s="56"/>
      <c r="F52" s="57">
        <f>13-1.5</f>
        <v>11.5</v>
      </c>
      <c r="G52" s="58">
        <f t="shared" si="16"/>
        <v>10</v>
      </c>
      <c r="H52" s="59"/>
      <c r="I52" s="57">
        <v>12</v>
      </c>
      <c r="J52" s="58">
        <f t="shared" si="10"/>
        <v>3</v>
      </c>
      <c r="K52" s="59"/>
      <c r="L52" s="57">
        <v>9</v>
      </c>
      <c r="M52" s="58">
        <f t="shared" si="17"/>
        <v>26</v>
      </c>
      <c r="N52" s="60"/>
      <c r="O52" s="61">
        <v>10.4</v>
      </c>
      <c r="P52" s="61">
        <v>10.6</v>
      </c>
      <c r="Q52" s="59"/>
      <c r="R52" s="62">
        <f t="shared" si="11"/>
        <v>10.5</v>
      </c>
      <c r="S52" s="58">
        <f t="shared" si="18"/>
        <v>9</v>
      </c>
      <c r="T52" s="59"/>
      <c r="U52" s="57">
        <v>10.55</v>
      </c>
      <c r="V52" s="58">
        <f t="shared" si="12"/>
        <v>16</v>
      </c>
      <c r="W52" s="59"/>
      <c r="X52" s="57">
        <v>10.25</v>
      </c>
      <c r="Y52" s="58">
        <f t="shared" si="19"/>
        <v>11</v>
      </c>
      <c r="Z52" s="63"/>
      <c r="AA52" s="64"/>
      <c r="AB52" s="58" t="e">
        <f t="shared" si="13"/>
        <v>#N/A</v>
      </c>
      <c r="AC52" s="63"/>
      <c r="AD52" s="62">
        <f t="shared" si="14"/>
        <v>63.8</v>
      </c>
      <c r="AE52" s="58">
        <f t="shared" si="15"/>
        <v>9</v>
      </c>
    </row>
    <row r="53" spans="1:31" ht="18" customHeight="1">
      <c r="A53" s="31" t="s">
        <v>139</v>
      </c>
      <c r="B53" s="54" t="s">
        <v>92</v>
      </c>
      <c r="C53" s="54" t="s">
        <v>67</v>
      </c>
      <c r="D53" s="55" t="s">
        <v>135</v>
      </c>
      <c r="E53" s="56"/>
      <c r="F53" s="57">
        <f>13-1.2</f>
        <v>11.8</v>
      </c>
      <c r="G53" s="58">
        <f t="shared" si="16"/>
        <v>6</v>
      </c>
      <c r="H53" s="59"/>
      <c r="I53" s="57">
        <v>9.1</v>
      </c>
      <c r="J53" s="58">
        <f t="shared" si="10"/>
        <v>24</v>
      </c>
      <c r="K53" s="59"/>
      <c r="L53" s="57">
        <v>10.65</v>
      </c>
      <c r="M53" s="58">
        <f t="shared" si="17"/>
        <v>7</v>
      </c>
      <c r="N53" s="60"/>
      <c r="O53" s="61">
        <v>10.6</v>
      </c>
      <c r="P53" s="61">
        <v>10.3</v>
      </c>
      <c r="Q53" s="59"/>
      <c r="R53" s="62">
        <f t="shared" si="11"/>
        <v>10.45</v>
      </c>
      <c r="S53" s="58">
        <f t="shared" si="18"/>
        <v>12</v>
      </c>
      <c r="T53" s="59"/>
      <c r="U53" s="57">
        <v>10.95</v>
      </c>
      <c r="V53" s="58">
        <f t="shared" si="12"/>
        <v>13</v>
      </c>
      <c r="W53" s="59"/>
      <c r="X53" s="57">
        <v>10.65</v>
      </c>
      <c r="Y53" s="58">
        <f t="shared" si="19"/>
        <v>7</v>
      </c>
      <c r="Z53" s="63"/>
      <c r="AA53" s="64"/>
      <c r="AB53" s="58" t="e">
        <f t="shared" si="13"/>
        <v>#N/A</v>
      </c>
      <c r="AC53" s="63"/>
      <c r="AD53" s="62">
        <f t="shared" si="14"/>
        <v>63.6</v>
      </c>
      <c r="AE53" s="58">
        <f t="shared" si="15"/>
        <v>12</v>
      </c>
    </row>
    <row r="54" spans="1:31" ht="18" customHeight="1">
      <c r="A54" s="31" t="s">
        <v>140</v>
      </c>
      <c r="B54" s="54" t="s">
        <v>92</v>
      </c>
      <c r="C54" s="54" t="s">
        <v>67</v>
      </c>
      <c r="D54" s="55" t="s">
        <v>135</v>
      </c>
      <c r="E54" s="56"/>
      <c r="F54" s="57">
        <f>12.55-1.6</f>
        <v>10.950000000000001</v>
      </c>
      <c r="G54" s="58">
        <f t="shared" si="16"/>
        <v>20</v>
      </c>
      <c r="H54" s="59"/>
      <c r="I54" s="57">
        <v>11.1</v>
      </c>
      <c r="J54" s="58">
        <f t="shared" si="10"/>
        <v>9</v>
      </c>
      <c r="K54" s="59"/>
      <c r="L54" s="57">
        <v>10.050000000000001</v>
      </c>
      <c r="M54" s="58">
        <f t="shared" si="17"/>
        <v>14</v>
      </c>
      <c r="N54" s="60"/>
      <c r="O54" s="61">
        <v>10.1</v>
      </c>
      <c r="P54" s="61">
        <v>9.4</v>
      </c>
      <c r="Q54" s="59"/>
      <c r="R54" s="62">
        <f t="shared" si="11"/>
        <v>9.75</v>
      </c>
      <c r="S54" s="58">
        <f t="shared" si="18"/>
        <v>25</v>
      </c>
      <c r="T54" s="59"/>
      <c r="U54" s="57">
        <v>10.7</v>
      </c>
      <c r="V54" s="58">
        <f t="shared" si="12"/>
        <v>15</v>
      </c>
      <c r="W54" s="59"/>
      <c r="X54" s="57">
        <v>10.45</v>
      </c>
      <c r="Y54" s="58">
        <f t="shared" si="19"/>
        <v>8</v>
      </c>
      <c r="Z54" s="63"/>
      <c r="AA54" s="64"/>
      <c r="AB54" s="58" t="e">
        <f t="shared" si="13"/>
        <v>#N/A</v>
      </c>
      <c r="AC54" s="63"/>
      <c r="AD54" s="62">
        <f t="shared" si="14"/>
        <v>63</v>
      </c>
      <c r="AE54" s="58">
        <f t="shared" si="15"/>
        <v>13</v>
      </c>
    </row>
    <row r="55" spans="1:31" ht="18" customHeight="1">
      <c r="A55" s="31" t="s">
        <v>137</v>
      </c>
      <c r="B55" s="54" t="s">
        <v>92</v>
      </c>
      <c r="C55" s="54" t="s">
        <v>67</v>
      </c>
      <c r="D55" s="55" t="s">
        <v>135</v>
      </c>
      <c r="E55" s="56"/>
      <c r="F55" s="57">
        <f>13.1-1.1</f>
        <v>12</v>
      </c>
      <c r="G55" s="58">
        <f t="shared" si="16"/>
        <v>4</v>
      </c>
      <c r="H55" s="59"/>
      <c r="I55" s="57">
        <v>12</v>
      </c>
      <c r="J55" s="58">
        <f t="shared" si="10"/>
        <v>3</v>
      </c>
      <c r="K55" s="59"/>
      <c r="L55" s="57">
        <v>11.1</v>
      </c>
      <c r="M55" s="58">
        <f t="shared" si="17"/>
        <v>4</v>
      </c>
      <c r="N55" s="60"/>
      <c r="O55" s="61">
        <v>10.199999999999999</v>
      </c>
      <c r="P55" s="61">
        <v>10.6</v>
      </c>
      <c r="Q55" s="59"/>
      <c r="R55" s="62">
        <f t="shared" si="11"/>
        <v>10.399999999999999</v>
      </c>
      <c r="S55" s="58">
        <f t="shared" si="18"/>
        <v>17</v>
      </c>
      <c r="T55" s="59"/>
      <c r="U55" s="57">
        <v>11.5</v>
      </c>
      <c r="V55" s="58">
        <v>3</v>
      </c>
      <c r="W55" s="59"/>
      <c r="X55" s="57">
        <v>10.35</v>
      </c>
      <c r="Y55" s="58">
        <f t="shared" si="19"/>
        <v>9</v>
      </c>
      <c r="Z55" s="63"/>
      <c r="AA55" s="64"/>
      <c r="AB55" s="58" t="e">
        <f t="shared" si="13"/>
        <v>#N/A</v>
      </c>
      <c r="AC55" s="63"/>
      <c r="AD55" s="62">
        <f t="shared" si="14"/>
        <v>67.349999999999994</v>
      </c>
      <c r="AE55" s="58">
        <f t="shared" si="15"/>
        <v>2</v>
      </c>
    </row>
    <row r="56" spans="1:31" ht="18" customHeight="1">
      <c r="A56" s="31" t="s">
        <v>138</v>
      </c>
      <c r="B56" s="54" t="s">
        <v>92</v>
      </c>
      <c r="C56" s="54" t="s">
        <v>67</v>
      </c>
      <c r="D56" s="55" t="s">
        <v>135</v>
      </c>
      <c r="E56" s="56"/>
      <c r="F56" s="57">
        <f>12.7-1.5</f>
        <v>11.2</v>
      </c>
      <c r="G56" s="58">
        <f t="shared" si="16"/>
        <v>14</v>
      </c>
      <c r="H56" s="59"/>
      <c r="I56" s="57">
        <v>10.3</v>
      </c>
      <c r="J56" s="58">
        <f t="shared" si="10"/>
        <v>16</v>
      </c>
      <c r="K56" s="59"/>
      <c r="L56" s="57">
        <v>9.25</v>
      </c>
      <c r="M56" s="58">
        <f t="shared" si="17"/>
        <v>25</v>
      </c>
      <c r="N56" s="60"/>
      <c r="O56" s="61">
        <v>10.5</v>
      </c>
      <c r="P56" s="61">
        <v>10.1</v>
      </c>
      <c r="Q56" s="59"/>
      <c r="R56" s="62">
        <f t="shared" si="11"/>
        <v>10.3</v>
      </c>
      <c r="S56" s="58">
        <f t="shared" si="18"/>
        <v>20</v>
      </c>
      <c r="T56" s="59"/>
      <c r="U56" s="57">
        <v>9.25</v>
      </c>
      <c r="V56" s="58">
        <f t="shared" si="12"/>
        <v>24</v>
      </c>
      <c r="W56" s="59"/>
      <c r="X56" s="57">
        <v>9.85</v>
      </c>
      <c r="Y56" s="58">
        <f t="shared" si="19"/>
        <v>16</v>
      </c>
      <c r="Z56" s="63"/>
      <c r="AA56" s="64"/>
      <c r="AB56" s="58" t="e">
        <f t="shared" si="13"/>
        <v>#N/A</v>
      </c>
      <c r="AC56" s="63"/>
      <c r="AD56" s="62">
        <f t="shared" si="14"/>
        <v>60.15</v>
      </c>
      <c r="AE56" s="58">
        <f t="shared" si="15"/>
        <v>20</v>
      </c>
    </row>
    <row r="57" spans="1:31" ht="12">
      <c r="A57" s="63"/>
      <c r="B57" s="76"/>
      <c r="C57" s="77"/>
      <c r="D57" s="79"/>
      <c r="E57" s="79"/>
      <c r="F57" s="80"/>
      <c r="G57" s="80"/>
      <c r="H57" s="80"/>
      <c r="I57" s="63"/>
      <c r="J57" s="63"/>
      <c r="K57" s="63"/>
      <c r="L57" s="63"/>
      <c r="M57" s="80"/>
      <c r="N57" s="63"/>
      <c r="O57" s="63"/>
      <c r="P57" s="63"/>
      <c r="Q57" s="63"/>
      <c r="R57" s="80"/>
      <c r="S57" s="80"/>
      <c r="T57" s="80"/>
      <c r="U57" s="63"/>
      <c r="V57" s="63"/>
      <c r="W57" s="63"/>
      <c r="X57" s="63"/>
      <c r="Y57" s="80"/>
      <c r="Z57" s="63"/>
      <c r="AA57" s="63"/>
      <c r="AB57" s="63"/>
      <c r="AC57" s="63"/>
      <c r="AD57" s="63"/>
      <c r="AE57" s="63"/>
    </row>
    <row r="58" spans="1:31" ht="12">
      <c r="A58" s="63"/>
      <c r="B58" s="76"/>
      <c r="C58" s="77"/>
      <c r="D58" s="79"/>
      <c r="E58" s="79"/>
      <c r="F58" s="80"/>
      <c r="G58" s="80"/>
      <c r="H58" s="80"/>
      <c r="I58" s="63"/>
      <c r="J58" s="63"/>
      <c r="K58" s="63"/>
      <c r="L58" s="63"/>
      <c r="M58" s="80"/>
      <c r="N58" s="63"/>
      <c r="O58" s="63"/>
      <c r="P58" s="63"/>
      <c r="Q58" s="63"/>
      <c r="R58" s="80"/>
      <c r="S58" s="80"/>
      <c r="T58" s="80"/>
      <c r="U58" s="63"/>
      <c r="V58" s="63"/>
      <c r="W58" s="63"/>
      <c r="X58" s="63"/>
      <c r="Y58" s="80"/>
      <c r="Z58" s="63"/>
      <c r="AA58" s="63"/>
      <c r="AB58" s="63"/>
      <c r="AC58" s="63"/>
      <c r="AD58" s="106" t="s">
        <v>77</v>
      </c>
      <c r="AE58" s="106"/>
    </row>
    <row r="59" spans="1:31" ht="18" customHeight="1">
      <c r="A59" s="31" t="s">
        <v>153</v>
      </c>
      <c r="B59" s="53" t="s">
        <v>101</v>
      </c>
      <c r="C59" s="54" t="s">
        <v>68</v>
      </c>
      <c r="D59" s="55" t="s">
        <v>116</v>
      </c>
      <c r="E59" s="56"/>
      <c r="F59" s="57">
        <v>12.2</v>
      </c>
      <c r="G59" s="58">
        <f>RANK(F59,F$32:F$61)</f>
        <v>2</v>
      </c>
      <c r="H59" s="59"/>
      <c r="I59" s="57">
        <f>11.4-2.6</f>
        <v>8.8000000000000007</v>
      </c>
      <c r="J59" s="58">
        <f>RANK(I59,I$32:I$61)</f>
        <v>26</v>
      </c>
      <c r="K59" s="59"/>
      <c r="L59" s="57">
        <v>9.75</v>
      </c>
      <c r="M59" s="58">
        <f>RANK(L59,L$32:L$61)</f>
        <v>16</v>
      </c>
      <c r="N59" s="60"/>
      <c r="O59" s="61">
        <v>9.6</v>
      </c>
      <c r="P59" s="61">
        <v>10</v>
      </c>
      <c r="Q59" s="59"/>
      <c r="R59" s="62">
        <f t="shared" si="11"/>
        <v>9.8000000000000007</v>
      </c>
      <c r="S59" s="58">
        <f>RANK(R59,R$32:R$61)</f>
        <v>24</v>
      </c>
      <c r="T59" s="59"/>
      <c r="U59" s="57">
        <v>10.25</v>
      </c>
      <c r="V59" s="58">
        <f>RANK(U59,U$32:U$61)</f>
        <v>19</v>
      </c>
      <c r="W59" s="59"/>
      <c r="X59" s="64"/>
      <c r="Y59" s="58" t="e">
        <f>RANK(X59,X$32:X$61)</f>
        <v>#N/A</v>
      </c>
      <c r="Z59" s="63"/>
      <c r="AA59" s="95">
        <v>8.85</v>
      </c>
      <c r="AB59" s="58">
        <f>RANK(AA59,AA$32:AA$61)</f>
        <v>3</v>
      </c>
      <c r="AC59" s="63"/>
      <c r="AD59" s="62">
        <f t="shared" si="14"/>
        <v>59.65</v>
      </c>
      <c r="AE59" s="58">
        <f>RANK(AD59,AD$59:AD$61)</f>
        <v>2</v>
      </c>
    </row>
    <row r="60" spans="1:31" ht="18" customHeight="1">
      <c r="A60" s="31" t="s">
        <v>152</v>
      </c>
      <c r="B60" s="53" t="s">
        <v>101</v>
      </c>
      <c r="C60" s="54" t="s">
        <v>68</v>
      </c>
      <c r="D60" s="55" t="s">
        <v>116</v>
      </c>
      <c r="E60" s="56"/>
      <c r="F60" s="57">
        <f>12.85-2.1</f>
        <v>10.75</v>
      </c>
      <c r="G60" s="58">
        <f t="shared" ref="G60:G61" si="20">RANK(F60,F$32:F$61)</f>
        <v>23</v>
      </c>
      <c r="H60" s="59"/>
      <c r="I60" s="57">
        <v>8.8000000000000007</v>
      </c>
      <c r="J60" s="58">
        <f t="shared" ref="J60:J61" si="21">RANK(I60,I$32:I$61)</f>
        <v>26</v>
      </c>
      <c r="K60" s="59"/>
      <c r="L60" s="57">
        <v>9.65</v>
      </c>
      <c r="M60" s="58">
        <f t="shared" ref="M60:M61" si="22">RANK(L60,L$32:L$61)</f>
        <v>20</v>
      </c>
      <c r="N60" s="60"/>
      <c r="O60" s="64"/>
      <c r="P60" s="64"/>
      <c r="Q60" s="59"/>
      <c r="R60" s="96">
        <f t="shared" si="11"/>
        <v>0</v>
      </c>
      <c r="S60" s="58">
        <f t="shared" ref="S60:S61" si="23">RANK(R60,R$32:R$61)</f>
        <v>27</v>
      </c>
      <c r="T60" s="59"/>
      <c r="U60" s="57">
        <v>9.8000000000000007</v>
      </c>
      <c r="V60" s="58">
        <f t="shared" ref="V60:V61" si="24">RANK(U60,U$32:U$61)</f>
        <v>23</v>
      </c>
      <c r="W60" s="59"/>
      <c r="X60" s="64"/>
      <c r="Y60" s="58" t="e">
        <f t="shared" ref="Y60:Y61" si="25">RANK(X60,X$32:X$61)</f>
        <v>#N/A</v>
      </c>
      <c r="Z60" s="63"/>
      <c r="AA60" s="95">
        <v>8.9499999999999993</v>
      </c>
      <c r="AB60" s="58">
        <f t="shared" ref="AB60:AB61" si="26">RANK(AA60,AA$32:AA$61)</f>
        <v>2</v>
      </c>
      <c r="AC60" s="63"/>
      <c r="AD60" s="62">
        <f t="shared" si="14"/>
        <v>47.95</v>
      </c>
      <c r="AE60" s="58">
        <f t="shared" ref="AE60:AE61" si="27">RANK(AD60,AD$59:AD$61)</f>
        <v>3</v>
      </c>
    </row>
    <row r="61" spans="1:31" ht="18" customHeight="1">
      <c r="A61" s="31" t="s">
        <v>142</v>
      </c>
      <c r="B61" s="54" t="s">
        <v>114</v>
      </c>
      <c r="C61" s="54" t="s">
        <v>68</v>
      </c>
      <c r="D61" s="55" t="s">
        <v>121</v>
      </c>
      <c r="E61" s="56"/>
      <c r="F61" s="57">
        <f>13.3-0.5</f>
        <v>12.8</v>
      </c>
      <c r="G61" s="58">
        <f t="shared" si="20"/>
        <v>1</v>
      </c>
      <c r="H61" s="59"/>
      <c r="I61" s="118">
        <v>9.3000000000000007</v>
      </c>
      <c r="J61" s="58">
        <v>1</v>
      </c>
      <c r="K61" s="59"/>
      <c r="L61" s="57">
        <v>11.55</v>
      </c>
      <c r="M61" s="58">
        <f t="shared" si="22"/>
        <v>1</v>
      </c>
      <c r="N61" s="60"/>
      <c r="O61" s="61">
        <v>10.9</v>
      </c>
      <c r="P61" s="61">
        <v>10.7</v>
      </c>
      <c r="Q61" s="59"/>
      <c r="R61" s="62">
        <f t="shared" si="11"/>
        <v>10.8</v>
      </c>
      <c r="S61" s="58">
        <f t="shared" si="23"/>
        <v>3</v>
      </c>
      <c r="T61" s="59"/>
      <c r="U61" s="57">
        <v>12.25</v>
      </c>
      <c r="V61" s="58">
        <f t="shared" si="24"/>
        <v>1</v>
      </c>
      <c r="W61" s="59"/>
      <c r="X61" s="64"/>
      <c r="Y61" s="58" t="e">
        <f t="shared" si="25"/>
        <v>#N/A</v>
      </c>
      <c r="Z61" s="63"/>
      <c r="AA61" s="57">
        <v>10.5</v>
      </c>
      <c r="AB61" s="58">
        <f t="shared" si="26"/>
        <v>1</v>
      </c>
      <c r="AC61" s="63"/>
      <c r="AD61" s="62">
        <f t="shared" si="14"/>
        <v>67.2</v>
      </c>
      <c r="AE61" s="58">
        <f t="shared" si="27"/>
        <v>1</v>
      </c>
    </row>
    <row r="62" spans="1:31">
      <c r="B62" s="22"/>
      <c r="C62" s="13"/>
      <c r="Y62" s="1"/>
      <c r="AB62" s="1"/>
      <c r="AE62" s="1"/>
    </row>
    <row r="63" spans="1:31">
      <c r="B63" s="22"/>
      <c r="C63" s="13"/>
      <c r="I63" s="119" t="s">
        <v>80</v>
      </c>
      <c r="Y63" s="1"/>
      <c r="AB63" s="1"/>
      <c r="AE63" s="1"/>
    </row>
    <row r="64" spans="1:31">
      <c r="B64" s="22"/>
      <c r="C64" s="13"/>
      <c r="Y64" s="1"/>
      <c r="AB64" s="1"/>
      <c r="AE64" s="1"/>
    </row>
    <row r="65" spans="2:31">
      <c r="B65" s="22"/>
      <c r="C65" s="13"/>
      <c r="Y65" s="1"/>
      <c r="AB65" s="1"/>
      <c r="AE65" s="1"/>
    </row>
    <row r="66" spans="2:31">
      <c r="B66" s="22"/>
      <c r="C66" s="13"/>
      <c r="Y66" s="1"/>
      <c r="AB66" s="1"/>
      <c r="AE66" s="1"/>
    </row>
    <row r="67" spans="2:31">
      <c r="B67" s="22"/>
      <c r="C67" s="13"/>
      <c r="Y67" s="1"/>
      <c r="AB67" s="1"/>
      <c r="AE67" s="1"/>
    </row>
    <row r="68" spans="2:31">
      <c r="B68" s="22"/>
      <c r="C68" s="13"/>
      <c r="Y68" s="1"/>
      <c r="AB68" s="1"/>
      <c r="AE68" s="1"/>
    </row>
    <row r="69" spans="2:31">
      <c r="B69" s="22"/>
      <c r="C69" s="13"/>
      <c r="Y69" s="1"/>
      <c r="AB69" s="1"/>
      <c r="AE69" s="1"/>
    </row>
    <row r="70" spans="2:31">
      <c r="B70" s="22"/>
      <c r="C70" s="13"/>
      <c r="Y70" s="1"/>
      <c r="AB70" s="1"/>
      <c r="AE70" s="1"/>
    </row>
    <row r="71" spans="2:31">
      <c r="B71" s="22"/>
      <c r="C71" s="13"/>
      <c r="Y71" s="1"/>
      <c r="AB71" s="1"/>
      <c r="AE71" s="1"/>
    </row>
    <row r="72" spans="2:31">
      <c r="B72" s="22"/>
      <c r="C72" s="13"/>
      <c r="Y72" s="1"/>
      <c r="AB72" s="1"/>
      <c r="AE72" s="1"/>
    </row>
    <row r="73" spans="2:31">
      <c r="Y73" s="1"/>
      <c r="AB73" s="1"/>
      <c r="AE73" s="1"/>
    </row>
    <row r="74" spans="2:31">
      <c r="Y74" s="1"/>
      <c r="AB74" s="1"/>
      <c r="AE74" s="1"/>
    </row>
    <row r="75" spans="2:31">
      <c r="Y75" s="1"/>
      <c r="AB75" s="1"/>
      <c r="AE75" s="1"/>
    </row>
    <row r="76" spans="2:31">
      <c r="Y76" s="1"/>
      <c r="AB76" s="1"/>
      <c r="AE76" s="1"/>
    </row>
    <row r="77" spans="2:31">
      <c r="Y77" s="1"/>
      <c r="AB77" s="1"/>
      <c r="AE77" s="1"/>
    </row>
    <row r="78" spans="2:31">
      <c r="Y78" s="1"/>
      <c r="AB78" s="1"/>
      <c r="AE78" s="1"/>
    </row>
    <row r="79" spans="2:31">
      <c r="Y79" s="1"/>
      <c r="AB79" s="1"/>
      <c r="AE79" s="1"/>
    </row>
    <row r="80" spans="2:31">
      <c r="Y80" s="1"/>
      <c r="AB80" s="1"/>
      <c r="AE80" s="1"/>
    </row>
    <row r="81" spans="25:31">
      <c r="Y81" s="1"/>
      <c r="AB81" s="1"/>
      <c r="AE81" s="1"/>
    </row>
    <row r="82" spans="25:31">
      <c r="Y82" s="1"/>
      <c r="AB82" s="1"/>
      <c r="AE82" s="1"/>
    </row>
    <row r="83" spans="25:31">
      <c r="Y83" s="1"/>
      <c r="AB83" s="1"/>
      <c r="AE83" s="1"/>
    </row>
    <row r="84" spans="25:31">
      <c r="Y84" s="1"/>
      <c r="AB84" s="1"/>
      <c r="AE84" s="1"/>
    </row>
    <row r="85" spans="25:31">
      <c r="Y85" s="1"/>
      <c r="AB85" s="1"/>
      <c r="AE85" s="1"/>
    </row>
    <row r="86" spans="25:31">
      <c r="Y86" s="1"/>
      <c r="AB86" s="1"/>
      <c r="AE86" s="1"/>
    </row>
    <row r="87" spans="25:31">
      <c r="Y87" s="1"/>
      <c r="AB87" s="1"/>
      <c r="AE87" s="1"/>
    </row>
    <row r="88" spans="25:31">
      <c r="Y88" s="1"/>
      <c r="AB88" s="1"/>
      <c r="AE88" s="1"/>
    </row>
    <row r="89" spans="25:31">
      <c r="Y89" s="1"/>
      <c r="AB89" s="1"/>
      <c r="AE89" s="1"/>
    </row>
    <row r="90" spans="25:31">
      <c r="Y90" s="1"/>
      <c r="AB90" s="1"/>
      <c r="AE90" s="1"/>
    </row>
    <row r="91" spans="25:31">
      <c r="Y91" s="1"/>
      <c r="AB91" s="1"/>
      <c r="AE91" s="1"/>
    </row>
    <row r="92" spans="25:31">
      <c r="Y92" s="1"/>
      <c r="AB92" s="1"/>
      <c r="AE92" s="1"/>
    </row>
    <row r="93" spans="25:31">
      <c r="Y93" s="1"/>
      <c r="AB93" s="1"/>
      <c r="AE93" s="1"/>
    </row>
    <row r="94" spans="25:31">
      <c r="Y94" s="1"/>
      <c r="AB94" s="1"/>
      <c r="AE94" s="1"/>
    </row>
    <row r="95" spans="25:31">
      <c r="Y95" s="1"/>
      <c r="AB95" s="1"/>
      <c r="AE95" s="1"/>
    </row>
    <row r="96" spans="25:31">
      <c r="Y96" s="1"/>
      <c r="AB96" s="1"/>
      <c r="AE96" s="1"/>
    </row>
    <row r="97" spans="4:31">
      <c r="Y97" s="1"/>
      <c r="AB97" s="1"/>
      <c r="AE97" s="1"/>
    </row>
    <row r="98" spans="4:31">
      <c r="Y98" s="1"/>
      <c r="AB98" s="1"/>
      <c r="AE98" s="1"/>
    </row>
    <row r="99" spans="4:31">
      <c r="Y99" s="1"/>
      <c r="AB99" s="1"/>
      <c r="AE99" s="1"/>
    </row>
    <row r="100" spans="4:31">
      <c r="Y100" s="1"/>
      <c r="AB100" s="1"/>
      <c r="AE100" s="1"/>
    </row>
    <row r="101" spans="4:31">
      <c r="Y101" s="1"/>
      <c r="AB101" s="1"/>
      <c r="AE101" s="1"/>
    </row>
    <row r="102" spans="4:31">
      <c r="Y102" s="1"/>
      <c r="AB102" s="1"/>
      <c r="AE102" s="1"/>
    </row>
    <row r="103" spans="4:31">
      <c r="Y103" s="1"/>
      <c r="AB103" s="1"/>
      <c r="AE103" s="1"/>
    </row>
    <row r="104" spans="4:31">
      <c r="Y104" s="1"/>
      <c r="AB104" s="1"/>
      <c r="AE104" s="1"/>
    </row>
    <row r="105" spans="4:31">
      <c r="Y105" s="1"/>
      <c r="AB105" s="1"/>
      <c r="AE105" s="1"/>
    </row>
    <row r="106" spans="4:31">
      <c r="Y106" s="1"/>
      <c r="AB106" s="1"/>
      <c r="AE106" s="1"/>
    </row>
    <row r="107" spans="4:31">
      <c r="D107" s="19"/>
      <c r="E107" s="19"/>
      <c r="Y107" s="1"/>
      <c r="AB107" s="1"/>
      <c r="AE107" s="1"/>
    </row>
    <row r="108" spans="4:31">
      <c r="D108" s="19"/>
      <c r="E108" s="19"/>
      <c r="Y108" s="1"/>
      <c r="AB108" s="1"/>
      <c r="AE108" s="1"/>
    </row>
    <row r="109" spans="4:31">
      <c r="D109" s="19"/>
      <c r="E109" s="19"/>
      <c r="Y109" s="1"/>
      <c r="AB109" s="1"/>
      <c r="AE109" s="1"/>
    </row>
    <row r="110" spans="4:31">
      <c r="D110" s="19"/>
      <c r="E110" s="19"/>
      <c r="Y110" s="1"/>
      <c r="AB110" s="1"/>
      <c r="AE110" s="1"/>
    </row>
    <row r="111" spans="4:31">
      <c r="D111" s="19"/>
      <c r="E111" s="19"/>
      <c r="Y111" s="1"/>
      <c r="AB111" s="1"/>
      <c r="AE111" s="1"/>
    </row>
    <row r="112" spans="4:31">
      <c r="D112" s="19"/>
      <c r="E112" s="19"/>
      <c r="Y112" s="1"/>
      <c r="AB112" s="1"/>
      <c r="AE112" s="1"/>
    </row>
    <row r="113" spans="4:31">
      <c r="D113" s="19"/>
      <c r="E113" s="19"/>
      <c r="Y113" s="1"/>
      <c r="AB113" s="1"/>
      <c r="AE113" s="1"/>
    </row>
    <row r="114" spans="4:31">
      <c r="D114" s="19"/>
      <c r="E114" s="19"/>
      <c r="Y114" s="1"/>
      <c r="AB114" s="1"/>
      <c r="AE114" s="1"/>
    </row>
    <row r="115" spans="4:31">
      <c r="D115" s="19"/>
      <c r="E115" s="19"/>
      <c r="Y115" s="1"/>
      <c r="AB115" s="1"/>
      <c r="AE115" s="1"/>
    </row>
    <row r="116" spans="4:31">
      <c r="D116" s="19"/>
      <c r="E116" s="19"/>
      <c r="Y116" s="1"/>
      <c r="AB116" s="1"/>
      <c r="AE116" s="1"/>
    </row>
    <row r="117" spans="4:31">
      <c r="D117" s="19"/>
      <c r="E117" s="19"/>
      <c r="Y117" s="1"/>
      <c r="AB117" s="1"/>
      <c r="AE117" s="1"/>
    </row>
    <row r="118" spans="4:31">
      <c r="D118" s="19"/>
      <c r="E118" s="19"/>
      <c r="Y118" s="1"/>
      <c r="AB118" s="1"/>
      <c r="AE118" s="1"/>
    </row>
    <row r="119" spans="4:31">
      <c r="D119" s="19"/>
      <c r="E119" s="19"/>
      <c r="Y119" s="1"/>
      <c r="AB119" s="1"/>
      <c r="AE119" s="1"/>
    </row>
    <row r="120" spans="4:31">
      <c r="D120" s="19"/>
      <c r="E120" s="19"/>
      <c r="Y120" s="1"/>
      <c r="AB120" s="1"/>
      <c r="AE120" s="1"/>
    </row>
    <row r="121" spans="4:31">
      <c r="D121" s="19"/>
      <c r="E121" s="19"/>
      <c r="Y121" s="1"/>
      <c r="AB121" s="1"/>
      <c r="AE121" s="1"/>
    </row>
    <row r="122" spans="4:31">
      <c r="D122" s="19"/>
      <c r="E122" s="19"/>
      <c r="Y122" s="1"/>
      <c r="AB122" s="1"/>
      <c r="AE122" s="1"/>
    </row>
    <row r="123" spans="4:31">
      <c r="D123" s="19"/>
      <c r="E123" s="19"/>
      <c r="Y123" s="1"/>
      <c r="AB123" s="1"/>
      <c r="AE123" s="1"/>
    </row>
    <row r="124" spans="4:31">
      <c r="D124" s="19"/>
      <c r="E124" s="19"/>
      <c r="Y124" s="1"/>
      <c r="AB124" s="1"/>
      <c r="AE124" s="1"/>
    </row>
    <row r="125" spans="4:31">
      <c r="D125" s="19"/>
      <c r="E125" s="19"/>
      <c r="Y125" s="1"/>
      <c r="AB125" s="1"/>
      <c r="AE125" s="1"/>
    </row>
    <row r="126" spans="4:31">
      <c r="D126" s="19"/>
      <c r="E126" s="19"/>
      <c r="Y126" s="1"/>
      <c r="AB126" s="1"/>
      <c r="AE126" s="1"/>
    </row>
    <row r="127" spans="4:31">
      <c r="D127" s="19"/>
      <c r="E127" s="19"/>
      <c r="Y127" s="1"/>
      <c r="AB127" s="1"/>
      <c r="AE127" s="1"/>
    </row>
    <row r="128" spans="4:31">
      <c r="D128" s="19"/>
      <c r="E128" s="19"/>
      <c r="Y128" s="1"/>
      <c r="AB128" s="1"/>
      <c r="AE128" s="1"/>
    </row>
    <row r="129" spans="4:31">
      <c r="D129" s="19"/>
      <c r="E129" s="19"/>
      <c r="Y129" s="1"/>
      <c r="AB129" s="1"/>
      <c r="AE129" s="1"/>
    </row>
    <row r="130" spans="4:31">
      <c r="D130" s="19"/>
      <c r="E130" s="19"/>
      <c r="Y130" s="1"/>
      <c r="AB130" s="1"/>
      <c r="AE130" s="1"/>
    </row>
    <row r="131" spans="4:31">
      <c r="D131" s="19"/>
      <c r="E131" s="19"/>
      <c r="Y131" s="1"/>
      <c r="AB131" s="1"/>
      <c r="AE131" s="1"/>
    </row>
    <row r="132" spans="4:31">
      <c r="D132" s="19"/>
      <c r="E132" s="19"/>
      <c r="Y132" s="1"/>
      <c r="AB132" s="1"/>
      <c r="AE132" s="1"/>
    </row>
    <row r="133" spans="4:31">
      <c r="D133" s="19"/>
      <c r="E133" s="19"/>
      <c r="Y133" s="1"/>
      <c r="AB133" s="1"/>
      <c r="AE133" s="1"/>
    </row>
    <row r="134" spans="4:31">
      <c r="D134" s="19"/>
      <c r="E134" s="19"/>
      <c r="Y134" s="1"/>
      <c r="AB134" s="1"/>
      <c r="AE134" s="1"/>
    </row>
    <row r="135" spans="4:31">
      <c r="D135" s="19"/>
      <c r="E135" s="19"/>
      <c r="Y135" s="1"/>
      <c r="AB135" s="1"/>
      <c r="AE135" s="1"/>
    </row>
    <row r="136" spans="4:31">
      <c r="D136" s="19"/>
      <c r="E136" s="19"/>
      <c r="Y136" s="1"/>
      <c r="AB136" s="1"/>
      <c r="AE136" s="1"/>
    </row>
    <row r="137" spans="4:31">
      <c r="D137" s="19"/>
      <c r="E137" s="19"/>
      <c r="Y137" s="1"/>
      <c r="AB137" s="1"/>
      <c r="AE137" s="1"/>
    </row>
    <row r="138" spans="4:31">
      <c r="D138" s="19"/>
      <c r="E138" s="19"/>
      <c r="Y138" s="1"/>
      <c r="AB138" s="1"/>
      <c r="AE138" s="1"/>
    </row>
    <row r="139" spans="4:31">
      <c r="Y139" s="1"/>
      <c r="AB139" s="1"/>
      <c r="AE139" s="1"/>
    </row>
    <row r="140" spans="4:31">
      <c r="Y140" s="1"/>
      <c r="AB140" s="1"/>
      <c r="AE140" s="1"/>
    </row>
    <row r="141" spans="4:31">
      <c r="Y141" s="1"/>
      <c r="AB141" s="1"/>
      <c r="AE141" s="1"/>
    </row>
    <row r="142" spans="4:31">
      <c r="Y142" s="1"/>
      <c r="AB142" s="1"/>
      <c r="AE142" s="1"/>
    </row>
    <row r="143" spans="4:31">
      <c r="Y143" s="1"/>
      <c r="AB143" s="1"/>
      <c r="AE143" s="1"/>
    </row>
    <row r="144" spans="4:31">
      <c r="Y144" s="1"/>
      <c r="AB144" s="1"/>
      <c r="AE144" s="1"/>
    </row>
    <row r="145" spans="25:31">
      <c r="Y145" s="1"/>
      <c r="AB145" s="1"/>
      <c r="AE145" s="1"/>
    </row>
    <row r="146" spans="25:31">
      <c r="Y146" s="1"/>
      <c r="AB146" s="1"/>
      <c r="AE146" s="1"/>
    </row>
    <row r="147" spans="25:31">
      <c r="Y147" s="1"/>
      <c r="AB147" s="1"/>
      <c r="AE147" s="1"/>
    </row>
    <row r="148" spans="25:31">
      <c r="Y148" s="1"/>
      <c r="AB148" s="1"/>
      <c r="AE148" s="1"/>
    </row>
    <row r="149" spans="25:31">
      <c r="Y149" s="1"/>
      <c r="AB149" s="1"/>
      <c r="AE149" s="1"/>
    </row>
    <row r="150" spans="25:31">
      <c r="Y150" s="1"/>
      <c r="AB150" s="1"/>
      <c r="AE150" s="1"/>
    </row>
    <row r="151" spans="25:31">
      <c r="Y151" s="1"/>
      <c r="AB151" s="1"/>
      <c r="AE151" s="1"/>
    </row>
    <row r="152" spans="25:31">
      <c r="Y152" s="1"/>
      <c r="AB152" s="1"/>
      <c r="AE152" s="1"/>
    </row>
    <row r="153" spans="25:31">
      <c r="Y153" s="1"/>
      <c r="AB153" s="1"/>
      <c r="AE153" s="1"/>
    </row>
    <row r="154" spans="25:31">
      <c r="Y154" s="1"/>
      <c r="AB154" s="1"/>
      <c r="AE154" s="1"/>
    </row>
    <row r="155" spans="25:31">
      <c r="Y155" s="1"/>
      <c r="AB155" s="1"/>
      <c r="AE155" s="1"/>
    </row>
    <row r="156" spans="25:31">
      <c r="Y156" s="1"/>
      <c r="AB156" s="1"/>
      <c r="AE156" s="1"/>
    </row>
    <row r="157" spans="25:31">
      <c r="Y157" s="1"/>
      <c r="AB157" s="1"/>
      <c r="AE157" s="1"/>
    </row>
    <row r="158" spans="25:31">
      <c r="Y158" s="1"/>
      <c r="AB158" s="1"/>
      <c r="AE158" s="1"/>
    </row>
    <row r="159" spans="25:31">
      <c r="Y159" s="1"/>
      <c r="AB159" s="1"/>
      <c r="AE159" s="1"/>
    </row>
    <row r="160" spans="25:31">
      <c r="Y160" s="1"/>
      <c r="AB160" s="1"/>
      <c r="AE160" s="1"/>
    </row>
    <row r="161" spans="25:31">
      <c r="Y161" s="1"/>
      <c r="AB161" s="1"/>
      <c r="AE161" s="1"/>
    </row>
    <row r="162" spans="25:31">
      <c r="Y162" s="1"/>
      <c r="AB162" s="1"/>
      <c r="AE162" s="1"/>
    </row>
    <row r="163" spans="25:31">
      <c r="Y163" s="1"/>
      <c r="AB163" s="1"/>
      <c r="AE163" s="1"/>
    </row>
    <row r="164" spans="25:31">
      <c r="Y164" s="1"/>
      <c r="AB164" s="1"/>
      <c r="AE164" s="1"/>
    </row>
    <row r="165" spans="25:31">
      <c r="Y165" s="1"/>
      <c r="AB165" s="1"/>
      <c r="AE165" s="1"/>
    </row>
    <row r="166" spans="25:31">
      <c r="Y166" s="1"/>
      <c r="AB166" s="1"/>
      <c r="AE166" s="1"/>
    </row>
    <row r="167" spans="25:31">
      <c r="Y167" s="1"/>
      <c r="AB167" s="1"/>
      <c r="AE167" s="1"/>
    </row>
    <row r="168" spans="25:31">
      <c r="Y168" s="1"/>
      <c r="AB168" s="1"/>
      <c r="AE168" s="1"/>
    </row>
    <row r="169" spans="25:31">
      <c r="Y169" s="1"/>
      <c r="AB169" s="1"/>
      <c r="AE169" s="1"/>
    </row>
    <row r="170" spans="25:31">
      <c r="Y170" s="1"/>
      <c r="AB170" s="1"/>
      <c r="AE170" s="1"/>
    </row>
    <row r="171" spans="25:31">
      <c r="Y171" s="1"/>
      <c r="AB171" s="1"/>
      <c r="AE171" s="1"/>
    </row>
    <row r="172" spans="25:31">
      <c r="Y172" s="1"/>
      <c r="AB172" s="1"/>
      <c r="AE172" s="1"/>
    </row>
    <row r="173" spans="25:31">
      <c r="Y173" s="1"/>
      <c r="AB173" s="1"/>
      <c r="AE173" s="1"/>
    </row>
    <row r="174" spans="25:31">
      <c r="Y174" s="1"/>
      <c r="AB174" s="1"/>
      <c r="AE174" s="1"/>
    </row>
    <row r="175" spans="25:31">
      <c r="Y175" s="1"/>
      <c r="AB175" s="1"/>
      <c r="AE175" s="1"/>
    </row>
    <row r="176" spans="25:31">
      <c r="Y176" s="1"/>
      <c r="AB176" s="1"/>
      <c r="AE176" s="1"/>
    </row>
    <row r="177" spans="25:31">
      <c r="Y177" s="1"/>
      <c r="AB177" s="1"/>
      <c r="AE177" s="1"/>
    </row>
    <row r="178" spans="25:31">
      <c r="Y178" s="1"/>
      <c r="AB178" s="1"/>
      <c r="AE178" s="1"/>
    </row>
    <row r="179" spans="25:31">
      <c r="Y179" s="1"/>
      <c r="AB179" s="1"/>
      <c r="AE179" s="1"/>
    </row>
    <row r="180" spans="25:31">
      <c r="Y180" s="1"/>
      <c r="AB180" s="1"/>
      <c r="AE180" s="1"/>
    </row>
    <row r="181" spans="25:31">
      <c r="Y181" s="1"/>
      <c r="AB181" s="1"/>
      <c r="AE181" s="1"/>
    </row>
    <row r="182" spans="25:31">
      <c r="Y182" s="1"/>
      <c r="AB182" s="1"/>
      <c r="AE182" s="1"/>
    </row>
    <row r="183" spans="25:31">
      <c r="Y183" s="1"/>
      <c r="AB183" s="1"/>
      <c r="AE183" s="1"/>
    </row>
    <row r="184" spans="25:31">
      <c r="Y184" s="1"/>
      <c r="AB184" s="1"/>
      <c r="AE184" s="1"/>
    </row>
    <row r="185" spans="25:31">
      <c r="Y185" s="1"/>
      <c r="AB185" s="1"/>
      <c r="AE185" s="1"/>
    </row>
    <row r="186" spans="25:31">
      <c r="Y186" s="1"/>
      <c r="AB186" s="1"/>
      <c r="AE186" s="1"/>
    </row>
    <row r="187" spans="25:31">
      <c r="Y187" s="1"/>
      <c r="AB187" s="1"/>
      <c r="AE187" s="1"/>
    </row>
    <row r="188" spans="25:31">
      <c r="Y188" s="1"/>
      <c r="AB188" s="1"/>
      <c r="AE188" s="1"/>
    </row>
    <row r="189" spans="25:31">
      <c r="Y189" s="1"/>
      <c r="AB189" s="1"/>
      <c r="AE189" s="1"/>
    </row>
    <row r="190" spans="25:31">
      <c r="Y190" s="1"/>
      <c r="AB190" s="1"/>
      <c r="AE190" s="1"/>
    </row>
    <row r="191" spans="25:31">
      <c r="Y191" s="1"/>
      <c r="AB191" s="1"/>
      <c r="AE191" s="1"/>
    </row>
    <row r="192" spans="25:31">
      <c r="Y192" s="1"/>
      <c r="AB192" s="1"/>
      <c r="AE192" s="1"/>
    </row>
    <row r="193" spans="25:31">
      <c r="Y193" s="1"/>
      <c r="AB193" s="1"/>
      <c r="AE193" s="1"/>
    </row>
    <row r="194" spans="25:31">
      <c r="Y194" s="1"/>
      <c r="AB194" s="1"/>
      <c r="AE194" s="1"/>
    </row>
    <row r="195" spans="25:31">
      <c r="Y195" s="1"/>
      <c r="AB195" s="1"/>
      <c r="AE195" s="1"/>
    </row>
    <row r="196" spans="25:31">
      <c r="Y196" s="1"/>
      <c r="AB196" s="1"/>
      <c r="AE196" s="1"/>
    </row>
    <row r="197" spans="25:31">
      <c r="Y197" s="1"/>
      <c r="AB197" s="1"/>
      <c r="AE197" s="1"/>
    </row>
    <row r="198" spans="25:31">
      <c r="Y198" s="1"/>
      <c r="AB198" s="1"/>
      <c r="AE198" s="1"/>
    </row>
    <row r="199" spans="25:31">
      <c r="Y199" s="1"/>
      <c r="AB199" s="1"/>
      <c r="AE199" s="1"/>
    </row>
    <row r="200" spans="25:31">
      <c r="Y200" s="1"/>
      <c r="AB200" s="1"/>
      <c r="AE200" s="1"/>
    </row>
    <row r="201" spans="25:31">
      <c r="Y201" s="1"/>
      <c r="AB201" s="1"/>
      <c r="AE201" s="1"/>
    </row>
    <row r="202" spans="25:31">
      <c r="Y202" s="1"/>
      <c r="AB202" s="1"/>
      <c r="AE202" s="1"/>
    </row>
    <row r="203" spans="25:31">
      <c r="Y203" s="1"/>
      <c r="AB203" s="1"/>
      <c r="AE203" s="1"/>
    </row>
    <row r="204" spans="25:31">
      <c r="Y204" s="1"/>
      <c r="AB204" s="1"/>
      <c r="AE204" s="1"/>
    </row>
    <row r="205" spans="25:31">
      <c r="Y205" s="1"/>
      <c r="AB205" s="1"/>
      <c r="AE205" s="1"/>
    </row>
    <row r="206" spans="25:31">
      <c r="Y206" s="1"/>
      <c r="AB206" s="1"/>
      <c r="AE206" s="1"/>
    </row>
    <row r="207" spans="25:31">
      <c r="Y207" s="1"/>
      <c r="AB207" s="1"/>
      <c r="AE207" s="1"/>
    </row>
    <row r="208" spans="25:31">
      <c r="Y208" s="1"/>
      <c r="AB208" s="1"/>
      <c r="AE208" s="1"/>
    </row>
    <row r="209" spans="25:31">
      <c r="Y209" s="1"/>
      <c r="AB209" s="1"/>
      <c r="AE209" s="1"/>
    </row>
    <row r="210" spans="25:31">
      <c r="Y210" s="1"/>
      <c r="AB210" s="1"/>
      <c r="AE210" s="1"/>
    </row>
    <row r="211" spans="25:31">
      <c r="Y211" s="1"/>
      <c r="AB211" s="1"/>
      <c r="AE211" s="1"/>
    </row>
    <row r="212" spans="25:31">
      <c r="Y212" s="1"/>
      <c r="AB212" s="1"/>
      <c r="AE212" s="1"/>
    </row>
    <row r="213" spans="25:31">
      <c r="Y213" s="1"/>
      <c r="AB213" s="1"/>
      <c r="AE213" s="1"/>
    </row>
    <row r="214" spans="25:31">
      <c r="Y214" s="1"/>
      <c r="AB214" s="1"/>
      <c r="AE214" s="1"/>
    </row>
    <row r="215" spans="25:31">
      <c r="Y215" s="1"/>
      <c r="AB215" s="1"/>
      <c r="AE215" s="1"/>
    </row>
    <row r="216" spans="25:31">
      <c r="Y216" s="1"/>
      <c r="AB216" s="1"/>
      <c r="AE216" s="1"/>
    </row>
    <row r="217" spans="25:31">
      <c r="Y217" s="1"/>
      <c r="AB217" s="1"/>
      <c r="AE217" s="1"/>
    </row>
    <row r="218" spans="25:31">
      <c r="Y218" s="1"/>
      <c r="AB218" s="1"/>
      <c r="AE218" s="1"/>
    </row>
    <row r="219" spans="25:31">
      <c r="Y219" s="1"/>
      <c r="AB219" s="1"/>
      <c r="AE219" s="1"/>
    </row>
    <row r="220" spans="25:31">
      <c r="Y220" s="1"/>
      <c r="AB220" s="1"/>
      <c r="AE220" s="1"/>
    </row>
    <row r="221" spans="25:31">
      <c r="Y221" s="1"/>
      <c r="AB221" s="1"/>
      <c r="AE221" s="1"/>
    </row>
    <row r="222" spans="25:31">
      <c r="Y222" s="1"/>
      <c r="AB222" s="1"/>
      <c r="AE222" s="1"/>
    </row>
    <row r="223" spans="25:31">
      <c r="Y223" s="1"/>
      <c r="AB223" s="1"/>
      <c r="AE223" s="1"/>
    </row>
    <row r="224" spans="25:31">
      <c r="Y224" s="1"/>
      <c r="AB224" s="1"/>
      <c r="AE224" s="1"/>
    </row>
    <row r="225" spans="25:31">
      <c r="Y225" s="1"/>
      <c r="AB225" s="1"/>
      <c r="AE225" s="1"/>
    </row>
    <row r="226" spans="25:31">
      <c r="Y226" s="1"/>
      <c r="AB226" s="1"/>
      <c r="AE226" s="1"/>
    </row>
    <row r="227" spans="25:31">
      <c r="Y227" s="1"/>
      <c r="AB227" s="1"/>
      <c r="AE227" s="1"/>
    </row>
    <row r="228" spans="25:31">
      <c r="Y228" s="1"/>
      <c r="AB228" s="1"/>
      <c r="AE228" s="1"/>
    </row>
    <row r="229" spans="25:31">
      <c r="Y229" s="1"/>
      <c r="AB229" s="1"/>
      <c r="AE229" s="1"/>
    </row>
    <row r="230" spans="25:31">
      <c r="Y230" s="1"/>
      <c r="AB230" s="1"/>
      <c r="AE230" s="1"/>
    </row>
    <row r="231" spans="25:31">
      <c r="Y231" s="1"/>
      <c r="AB231" s="1"/>
      <c r="AE231" s="1"/>
    </row>
    <row r="232" spans="25:31">
      <c r="Y232" s="1"/>
      <c r="AB232" s="1"/>
      <c r="AE232" s="1"/>
    </row>
    <row r="233" spans="25:31">
      <c r="Y233" s="1"/>
      <c r="AB233" s="1"/>
      <c r="AE233" s="1"/>
    </row>
    <row r="234" spans="25:31">
      <c r="Y234" s="1"/>
      <c r="AB234" s="1"/>
      <c r="AE234" s="1"/>
    </row>
    <row r="235" spans="25:31">
      <c r="Y235" s="1"/>
      <c r="AB235" s="1"/>
      <c r="AE235" s="1"/>
    </row>
    <row r="236" spans="25:31">
      <c r="Y236" s="1"/>
      <c r="AB236" s="1"/>
      <c r="AE236" s="1"/>
    </row>
    <row r="237" spans="25:31">
      <c r="Y237" s="1"/>
      <c r="AB237" s="1"/>
      <c r="AE237" s="1"/>
    </row>
    <row r="238" spans="25:31">
      <c r="Y238" s="1"/>
      <c r="AB238" s="1"/>
      <c r="AE238" s="1"/>
    </row>
    <row r="239" spans="25:31">
      <c r="Y239" s="1"/>
      <c r="AB239" s="1"/>
      <c r="AE239" s="1"/>
    </row>
    <row r="240" spans="25:31">
      <c r="Y240" s="1"/>
      <c r="AB240" s="1"/>
      <c r="AE240" s="1"/>
    </row>
    <row r="241" spans="25:31">
      <c r="Y241" s="1"/>
      <c r="AB241" s="1"/>
      <c r="AE241" s="1"/>
    </row>
    <row r="242" spans="25:31">
      <c r="Y242" s="1"/>
      <c r="AB242" s="1"/>
      <c r="AE242" s="1"/>
    </row>
    <row r="243" spans="25:31">
      <c r="Y243" s="1"/>
      <c r="AB243" s="1"/>
      <c r="AE243" s="1"/>
    </row>
    <row r="244" spans="25:31">
      <c r="Y244" s="1"/>
      <c r="AB244" s="1"/>
      <c r="AE244" s="1"/>
    </row>
    <row r="245" spans="25:31">
      <c r="Y245" s="1"/>
      <c r="AB245" s="1"/>
      <c r="AE245" s="1"/>
    </row>
    <row r="246" spans="25:31">
      <c r="Y246" s="1"/>
      <c r="AB246" s="1"/>
      <c r="AE246" s="1"/>
    </row>
    <row r="247" spans="25:31">
      <c r="Y247" s="1"/>
      <c r="AB247" s="1"/>
      <c r="AE247" s="1"/>
    </row>
    <row r="248" spans="25:31">
      <c r="Y248" s="1"/>
      <c r="AB248" s="1"/>
      <c r="AE248" s="1"/>
    </row>
    <row r="249" spans="25:31">
      <c r="Y249" s="1"/>
      <c r="AB249" s="1"/>
      <c r="AE249" s="1"/>
    </row>
    <row r="250" spans="25:31">
      <c r="Y250" s="1"/>
      <c r="AB250" s="1"/>
      <c r="AE250" s="1"/>
    </row>
    <row r="251" spans="25:31">
      <c r="Y251" s="1"/>
      <c r="AB251" s="1"/>
      <c r="AE251" s="1"/>
    </row>
    <row r="252" spans="25:31">
      <c r="Y252" s="1"/>
      <c r="AB252" s="1"/>
      <c r="AE252" s="1"/>
    </row>
    <row r="253" spans="25:31">
      <c r="Y253" s="1"/>
      <c r="AB253" s="1"/>
      <c r="AE253" s="1"/>
    </row>
    <row r="254" spans="25:31">
      <c r="Y254" s="1"/>
      <c r="AB254" s="1"/>
      <c r="AE254" s="1"/>
    </row>
    <row r="255" spans="25:31">
      <c r="Y255" s="1"/>
      <c r="AB255" s="1"/>
      <c r="AE255" s="1"/>
    </row>
    <row r="256" spans="25:31">
      <c r="Y256" s="1"/>
      <c r="AB256" s="1"/>
      <c r="AE256" s="1"/>
    </row>
    <row r="257" spans="25:31">
      <c r="Y257" s="1"/>
      <c r="AB257" s="1"/>
      <c r="AE257" s="1"/>
    </row>
    <row r="258" spans="25:31">
      <c r="Y258" s="1"/>
      <c r="AB258" s="1"/>
      <c r="AE258" s="1"/>
    </row>
    <row r="259" spans="25:31">
      <c r="Y259" s="1"/>
      <c r="AB259" s="1"/>
      <c r="AE259" s="1"/>
    </row>
    <row r="260" spans="25:31">
      <c r="Y260" s="1"/>
      <c r="AB260" s="1"/>
      <c r="AE260" s="1"/>
    </row>
    <row r="261" spans="25:31">
      <c r="Y261" s="1"/>
      <c r="AB261" s="1"/>
      <c r="AE261" s="1"/>
    </row>
    <row r="262" spans="25:31">
      <c r="Y262" s="1"/>
      <c r="AB262" s="1"/>
      <c r="AE262" s="1"/>
    </row>
    <row r="263" spans="25:31">
      <c r="Y263" s="1"/>
      <c r="AB263" s="1"/>
      <c r="AE263" s="1"/>
    </row>
    <row r="264" spans="25:31">
      <c r="Y264" s="1"/>
      <c r="AB264" s="1"/>
      <c r="AE264" s="1"/>
    </row>
    <row r="265" spans="25:31">
      <c r="Y265" s="1"/>
      <c r="AB265" s="1"/>
      <c r="AE265" s="1"/>
    </row>
    <row r="266" spans="25:31">
      <c r="Y266" s="1"/>
      <c r="AB266" s="1"/>
      <c r="AE266" s="1"/>
    </row>
    <row r="267" spans="25:31">
      <c r="Y267" s="1"/>
      <c r="AB267" s="1"/>
      <c r="AE267" s="1"/>
    </row>
    <row r="268" spans="25:31">
      <c r="Y268" s="1"/>
      <c r="AB268" s="1"/>
      <c r="AE268" s="1"/>
    </row>
    <row r="269" spans="25:31">
      <c r="Y269" s="1"/>
      <c r="AB269" s="1"/>
      <c r="AE269" s="1"/>
    </row>
    <row r="270" spans="25:31">
      <c r="Y270" s="1"/>
      <c r="AB270" s="1"/>
      <c r="AE270" s="1"/>
    </row>
    <row r="271" spans="25:31">
      <c r="Y271" s="1"/>
      <c r="AB271" s="1"/>
      <c r="AE271" s="1"/>
    </row>
    <row r="272" spans="25:31">
      <c r="Y272" s="1"/>
      <c r="AB272" s="1"/>
      <c r="AE272" s="1"/>
    </row>
    <row r="273" spans="25:31">
      <c r="Y273" s="1"/>
      <c r="AB273" s="1"/>
      <c r="AE273" s="1"/>
    </row>
    <row r="274" spans="25:31">
      <c r="Y274" s="1"/>
      <c r="AB274" s="1"/>
      <c r="AE274" s="1"/>
    </row>
    <row r="275" spans="25:31">
      <c r="Y275" s="1"/>
      <c r="AB275" s="1"/>
      <c r="AE275" s="1"/>
    </row>
    <row r="276" spans="25:31">
      <c r="Y276" s="1"/>
      <c r="AB276" s="1"/>
      <c r="AE276" s="1"/>
    </row>
    <row r="277" spans="25:31">
      <c r="Y277" s="1"/>
      <c r="AB277" s="1"/>
      <c r="AE277" s="1"/>
    </row>
    <row r="278" spans="25:31">
      <c r="Y278" s="1"/>
      <c r="AB278" s="1"/>
      <c r="AE278" s="1"/>
    </row>
    <row r="279" spans="25:31">
      <c r="Y279" s="1"/>
      <c r="AB279" s="1"/>
      <c r="AE279" s="1"/>
    </row>
    <row r="280" spans="25:31">
      <c r="Y280" s="1"/>
      <c r="AB280" s="1"/>
      <c r="AE280" s="1"/>
    </row>
    <row r="281" spans="25:31">
      <c r="Y281" s="1"/>
      <c r="AB281" s="1"/>
      <c r="AE281" s="1"/>
    </row>
    <row r="282" spans="25:31">
      <c r="Y282" s="1"/>
      <c r="AB282" s="1"/>
      <c r="AE282" s="1"/>
    </row>
    <row r="283" spans="25:31">
      <c r="Y283" s="1"/>
      <c r="AB283" s="1"/>
      <c r="AE283" s="1"/>
    </row>
    <row r="284" spans="25:31">
      <c r="Y284" s="1"/>
      <c r="AB284" s="1"/>
      <c r="AE284" s="1"/>
    </row>
    <row r="285" spans="25:31">
      <c r="Y285" s="1"/>
      <c r="AB285" s="1"/>
      <c r="AE285" s="1"/>
    </row>
    <row r="286" spans="25:31">
      <c r="Y286" s="1"/>
      <c r="AB286" s="1"/>
      <c r="AE286" s="1"/>
    </row>
    <row r="287" spans="25:31">
      <c r="Y287" s="1"/>
      <c r="AB287" s="1"/>
      <c r="AE287" s="1"/>
    </row>
    <row r="288" spans="25:31">
      <c r="Y288" s="1"/>
      <c r="AB288" s="1"/>
      <c r="AE288" s="1"/>
    </row>
    <row r="289" spans="25:31">
      <c r="Y289" s="1"/>
      <c r="AB289" s="1"/>
      <c r="AE289" s="1"/>
    </row>
    <row r="290" spans="25:31">
      <c r="Y290" s="1"/>
      <c r="AB290" s="1"/>
      <c r="AE290" s="1"/>
    </row>
    <row r="291" spans="25:31">
      <c r="Y291" s="1"/>
      <c r="AB291" s="1"/>
      <c r="AE291" s="1"/>
    </row>
    <row r="292" spans="25:31">
      <c r="Y292" s="1"/>
      <c r="AB292" s="1"/>
      <c r="AE292" s="1"/>
    </row>
    <row r="293" spans="25:31">
      <c r="Y293" s="1"/>
      <c r="AB293" s="1"/>
      <c r="AE293" s="1"/>
    </row>
    <row r="294" spans="25:31">
      <c r="Y294" s="1"/>
      <c r="AB294" s="1"/>
      <c r="AE294" s="1"/>
    </row>
    <row r="295" spans="25:31">
      <c r="Y295" s="1"/>
      <c r="AB295" s="1"/>
      <c r="AE295" s="1"/>
    </row>
    <row r="296" spans="25:31">
      <c r="Y296" s="1"/>
      <c r="AB296" s="1"/>
      <c r="AE296" s="1"/>
    </row>
    <row r="297" spans="25:31">
      <c r="Y297" s="1"/>
      <c r="AB297" s="1"/>
      <c r="AE297" s="1"/>
    </row>
    <row r="298" spans="25:31">
      <c r="Y298" s="1"/>
      <c r="AB298" s="1"/>
      <c r="AE298" s="1"/>
    </row>
    <row r="299" spans="25:31">
      <c r="Y299" s="1"/>
      <c r="AB299" s="1"/>
      <c r="AE299" s="1"/>
    </row>
    <row r="300" spans="25:31">
      <c r="Y300" s="1"/>
      <c r="AB300" s="1"/>
      <c r="AE300" s="1"/>
    </row>
    <row r="301" spans="25:31">
      <c r="Y301" s="1"/>
      <c r="AB301" s="1"/>
      <c r="AE301" s="1"/>
    </row>
    <row r="302" spans="25:31">
      <c r="Y302" s="1"/>
      <c r="AB302" s="1"/>
      <c r="AE302" s="1"/>
    </row>
    <row r="303" spans="25:31">
      <c r="Y303" s="1"/>
      <c r="AB303" s="1"/>
      <c r="AE303" s="1"/>
    </row>
    <row r="304" spans="25:31">
      <c r="Y304" s="1"/>
      <c r="AB304" s="1"/>
      <c r="AE304" s="1"/>
    </row>
    <row r="305" spans="25:31">
      <c r="Y305" s="1"/>
      <c r="AB305" s="1"/>
      <c r="AE305" s="1"/>
    </row>
    <row r="306" spans="25:31">
      <c r="Y306" s="1"/>
      <c r="AB306" s="1"/>
      <c r="AE306" s="1"/>
    </row>
    <row r="307" spans="25:31">
      <c r="Y307" s="1"/>
      <c r="AB307" s="1"/>
      <c r="AE307" s="1"/>
    </row>
    <row r="308" spans="25:31">
      <c r="Y308" s="1"/>
      <c r="AB308" s="1"/>
      <c r="AE308" s="1"/>
    </row>
    <row r="309" spans="25:31">
      <c r="Y309" s="1"/>
      <c r="AB309" s="1"/>
      <c r="AE309" s="1"/>
    </row>
    <row r="310" spans="25:31">
      <c r="Y310" s="1"/>
      <c r="AB310" s="1"/>
      <c r="AE310" s="1"/>
    </row>
    <row r="311" spans="25:31">
      <c r="Y311" s="1"/>
      <c r="AB311" s="1"/>
      <c r="AE311" s="1"/>
    </row>
    <row r="312" spans="25:31">
      <c r="Y312" s="1"/>
      <c r="AB312" s="1"/>
      <c r="AE312" s="1"/>
    </row>
    <row r="313" spans="25:31">
      <c r="Y313" s="1"/>
      <c r="AB313" s="1"/>
      <c r="AE313" s="1"/>
    </row>
    <row r="314" spans="25:31">
      <c r="Y314" s="1"/>
      <c r="AB314" s="1"/>
      <c r="AE314" s="1"/>
    </row>
    <row r="315" spans="25:31">
      <c r="Y315" s="1"/>
      <c r="AB315" s="1"/>
      <c r="AE315" s="1"/>
    </row>
    <row r="316" spans="25:31">
      <c r="Y316" s="1"/>
      <c r="AB316" s="1"/>
      <c r="AE316" s="1"/>
    </row>
    <row r="317" spans="25:31">
      <c r="Y317" s="1"/>
      <c r="AB317" s="1"/>
      <c r="AE317" s="1"/>
    </row>
    <row r="318" spans="25:31">
      <c r="Y318" s="1"/>
      <c r="AB318" s="1"/>
      <c r="AE318" s="1"/>
    </row>
    <row r="319" spans="25:31">
      <c r="Y319" s="1"/>
      <c r="AB319" s="1"/>
      <c r="AE319" s="1"/>
    </row>
    <row r="320" spans="25:31">
      <c r="Y320" s="1"/>
      <c r="AB320" s="1"/>
      <c r="AE320" s="1"/>
    </row>
    <row r="321" spans="25:31">
      <c r="Y321" s="1"/>
      <c r="AB321" s="1"/>
      <c r="AE321" s="1"/>
    </row>
    <row r="322" spans="25:31">
      <c r="Y322" s="1"/>
      <c r="AB322" s="1"/>
      <c r="AE322" s="1"/>
    </row>
    <row r="323" spans="25:31">
      <c r="Y323" s="1"/>
      <c r="AB323" s="1"/>
      <c r="AE323" s="1"/>
    </row>
    <row r="324" spans="25:31">
      <c r="Y324" s="1"/>
      <c r="AB324" s="1"/>
      <c r="AE324" s="1"/>
    </row>
    <row r="325" spans="25:31">
      <c r="Y325" s="1"/>
      <c r="AB325" s="1"/>
      <c r="AE325" s="1"/>
    </row>
    <row r="326" spans="25:31">
      <c r="Y326" s="1"/>
      <c r="AB326" s="1"/>
      <c r="AE326" s="1"/>
    </row>
    <row r="327" spans="25:31">
      <c r="Y327" s="1"/>
      <c r="AB327" s="1"/>
      <c r="AE327" s="1"/>
    </row>
    <row r="328" spans="25:31">
      <c r="Y328" s="1"/>
      <c r="AB328" s="1"/>
      <c r="AE328" s="1"/>
    </row>
    <row r="329" spans="25:31">
      <c r="Y329" s="1"/>
      <c r="AB329" s="1"/>
      <c r="AE329" s="1"/>
    </row>
    <row r="330" spans="25:31">
      <c r="Y330" s="1"/>
      <c r="AB330" s="1"/>
      <c r="AE330" s="1"/>
    </row>
    <row r="331" spans="25:31">
      <c r="Y331" s="1"/>
      <c r="AB331" s="1"/>
      <c r="AE331" s="1"/>
    </row>
    <row r="332" spans="25:31">
      <c r="Y332" s="1"/>
      <c r="AB332" s="1"/>
      <c r="AE332" s="1"/>
    </row>
    <row r="333" spans="25:31">
      <c r="Y333" s="1"/>
      <c r="AB333" s="1"/>
      <c r="AE333" s="1"/>
    </row>
    <row r="334" spans="25:31">
      <c r="Y334" s="1"/>
      <c r="AB334" s="1"/>
      <c r="AE334" s="1"/>
    </row>
    <row r="335" spans="25:31">
      <c r="Y335" s="1"/>
      <c r="AB335" s="1"/>
      <c r="AE335" s="1"/>
    </row>
    <row r="336" spans="25:31">
      <c r="Y336" s="1"/>
      <c r="AB336" s="1"/>
      <c r="AE336" s="1"/>
    </row>
    <row r="337" spans="25:31">
      <c r="Y337" s="1"/>
      <c r="AB337" s="1"/>
      <c r="AE337" s="1"/>
    </row>
    <row r="338" spans="25:31">
      <c r="Y338" s="1"/>
      <c r="AB338" s="1"/>
      <c r="AE338" s="1"/>
    </row>
    <row r="339" spans="25:31">
      <c r="Y339" s="1"/>
      <c r="AB339" s="1"/>
      <c r="AE339" s="1"/>
    </row>
    <row r="340" spans="25:31">
      <c r="Y340" s="1"/>
      <c r="AB340" s="1"/>
      <c r="AE340" s="1"/>
    </row>
    <row r="341" spans="25:31">
      <c r="Y341" s="1"/>
      <c r="AB341" s="1"/>
      <c r="AE341" s="1"/>
    </row>
    <row r="342" spans="25:31">
      <c r="Y342" s="1"/>
      <c r="AB342" s="1"/>
      <c r="AE342" s="1"/>
    </row>
    <row r="343" spans="25:31">
      <c r="Y343" s="1"/>
      <c r="AB343" s="1"/>
      <c r="AE343" s="1"/>
    </row>
    <row r="344" spans="25:31">
      <c r="Y344" s="1"/>
      <c r="AB344" s="1"/>
      <c r="AE344" s="1"/>
    </row>
    <row r="345" spans="25:31">
      <c r="Y345" s="1"/>
      <c r="AB345" s="1"/>
      <c r="AE345" s="1"/>
    </row>
    <row r="346" spans="25:31">
      <c r="Y346" s="1"/>
      <c r="AB346" s="1"/>
      <c r="AE346" s="1"/>
    </row>
    <row r="347" spans="25:31">
      <c r="Y347" s="1"/>
      <c r="AB347" s="1"/>
      <c r="AE347" s="1"/>
    </row>
    <row r="348" spans="25:31">
      <c r="Y348" s="1"/>
      <c r="AB348" s="1"/>
      <c r="AE348" s="1"/>
    </row>
    <row r="349" spans="25:31">
      <c r="Y349" s="1"/>
      <c r="AB349" s="1"/>
      <c r="AE349" s="1"/>
    </row>
    <row r="350" spans="25:31">
      <c r="Y350" s="1"/>
      <c r="AB350" s="1"/>
      <c r="AE350" s="1"/>
    </row>
    <row r="351" spans="25:31">
      <c r="Y351" s="1"/>
      <c r="AB351" s="1"/>
      <c r="AE351" s="1"/>
    </row>
    <row r="352" spans="25:31">
      <c r="Y352" s="1"/>
      <c r="AB352" s="1"/>
      <c r="AE352" s="1"/>
    </row>
    <row r="353" spans="25:31">
      <c r="Y353" s="1"/>
      <c r="AB353" s="1"/>
      <c r="AE353" s="1"/>
    </row>
    <row r="354" spans="25:31">
      <c r="Y354" s="1"/>
      <c r="AB354" s="1"/>
      <c r="AE354" s="1"/>
    </row>
    <row r="355" spans="25:31">
      <c r="Y355" s="1"/>
      <c r="AB355" s="1"/>
      <c r="AE355" s="1"/>
    </row>
    <row r="356" spans="25:31">
      <c r="Y356" s="1"/>
      <c r="AB356" s="1"/>
      <c r="AE356" s="1"/>
    </row>
    <row r="357" spans="25:31">
      <c r="Y357" s="1"/>
      <c r="AB357" s="1"/>
      <c r="AE357" s="1"/>
    </row>
    <row r="358" spans="25:31">
      <c r="Y358" s="1"/>
      <c r="AB358" s="1"/>
      <c r="AE358" s="1"/>
    </row>
    <row r="359" spans="25:31">
      <c r="Y359" s="1"/>
      <c r="AB359" s="1"/>
      <c r="AE359" s="1"/>
    </row>
    <row r="360" spans="25:31">
      <c r="Y360" s="1"/>
      <c r="AB360" s="1"/>
      <c r="AE360" s="1"/>
    </row>
    <row r="361" spans="25:31">
      <c r="Y361" s="1"/>
      <c r="AB361" s="1"/>
      <c r="AE361" s="1"/>
    </row>
    <row r="362" spans="25:31">
      <c r="Y362" s="1"/>
      <c r="AB362" s="1"/>
      <c r="AE362" s="1"/>
    </row>
    <row r="363" spans="25:31">
      <c r="Y363" s="1"/>
      <c r="AB363" s="1"/>
      <c r="AE363" s="1"/>
    </row>
    <row r="364" spans="25:31">
      <c r="Y364" s="1"/>
      <c r="AB364" s="1"/>
      <c r="AE364" s="1"/>
    </row>
    <row r="365" spans="25:31">
      <c r="Y365" s="1"/>
      <c r="AB365" s="1"/>
      <c r="AE365" s="1"/>
    </row>
    <row r="366" spans="25:31">
      <c r="Y366" s="1"/>
      <c r="AB366" s="1"/>
      <c r="AE366" s="1"/>
    </row>
    <row r="367" spans="25:31">
      <c r="Y367" s="1"/>
      <c r="AB367" s="1"/>
      <c r="AE367" s="1"/>
    </row>
    <row r="368" spans="25:31">
      <c r="Y368" s="1"/>
      <c r="AB368" s="1"/>
      <c r="AE368" s="1"/>
    </row>
    <row r="369" spans="25:31">
      <c r="Y369" s="1"/>
      <c r="AB369" s="1"/>
      <c r="AE369" s="1"/>
    </row>
    <row r="370" spans="25:31">
      <c r="Y370" s="1"/>
      <c r="AB370" s="1"/>
      <c r="AE370" s="1"/>
    </row>
    <row r="371" spans="25:31">
      <c r="Y371" s="1"/>
      <c r="AB371" s="1"/>
      <c r="AE371" s="1"/>
    </row>
    <row r="372" spans="25:31">
      <c r="Y372" s="1"/>
      <c r="AB372" s="1"/>
      <c r="AE372" s="1"/>
    </row>
    <row r="373" spans="25:31">
      <c r="Y373" s="1"/>
      <c r="AB373" s="1"/>
      <c r="AE373" s="1"/>
    </row>
    <row r="374" spans="25:31">
      <c r="Y374" s="1"/>
      <c r="AB374" s="1"/>
      <c r="AE374" s="1"/>
    </row>
    <row r="375" spans="25:31">
      <c r="Y375" s="1"/>
      <c r="AB375" s="1"/>
      <c r="AE375" s="1"/>
    </row>
    <row r="376" spans="25:31">
      <c r="Y376" s="1"/>
      <c r="AB376" s="1"/>
      <c r="AE376" s="1"/>
    </row>
    <row r="377" spans="25:31">
      <c r="Y377" s="1"/>
      <c r="AB377" s="1"/>
      <c r="AE377" s="1"/>
    </row>
    <row r="378" spans="25:31">
      <c r="Y378" s="1"/>
      <c r="AB378" s="1"/>
      <c r="AE378" s="1"/>
    </row>
    <row r="379" spans="25:31">
      <c r="Y379" s="1"/>
      <c r="AB379" s="1"/>
      <c r="AE379" s="1"/>
    </row>
    <row r="380" spans="25:31">
      <c r="Y380" s="1"/>
      <c r="AB380" s="1"/>
      <c r="AE380" s="1"/>
    </row>
    <row r="381" spans="25:31">
      <c r="Y381" s="1"/>
      <c r="AB381" s="1"/>
      <c r="AE381" s="1"/>
    </row>
    <row r="382" spans="25:31">
      <c r="Y382" s="1"/>
      <c r="AB382" s="1"/>
      <c r="AE382" s="1"/>
    </row>
    <row r="383" spans="25:31">
      <c r="Y383" s="1"/>
      <c r="AB383" s="1"/>
      <c r="AE383" s="1"/>
    </row>
    <row r="384" spans="25:31">
      <c r="Y384" s="1"/>
      <c r="AB384" s="1"/>
      <c r="AE384" s="1"/>
    </row>
    <row r="385" spans="25:31">
      <c r="Y385" s="1"/>
      <c r="AB385" s="1"/>
      <c r="AE385" s="1"/>
    </row>
    <row r="386" spans="25:31">
      <c r="Y386" s="1"/>
      <c r="AB386" s="1"/>
      <c r="AE386" s="1"/>
    </row>
    <row r="387" spans="25:31">
      <c r="Y387" s="1"/>
      <c r="AB387" s="1"/>
      <c r="AE387" s="1"/>
    </row>
    <row r="388" spans="25:31">
      <c r="Y388" s="1"/>
      <c r="AB388" s="1"/>
      <c r="AE388" s="1"/>
    </row>
    <row r="389" spans="25:31">
      <c r="Y389" s="1"/>
      <c r="AB389" s="1"/>
      <c r="AE389" s="1"/>
    </row>
    <row r="390" spans="25:31">
      <c r="Y390" s="1"/>
      <c r="AB390" s="1"/>
      <c r="AE390" s="1"/>
    </row>
    <row r="391" spans="25:31">
      <c r="Y391" s="1"/>
      <c r="AB391" s="1"/>
      <c r="AE391" s="1"/>
    </row>
    <row r="392" spans="25:31">
      <c r="Y392" s="1"/>
      <c r="AB392" s="1"/>
      <c r="AE392" s="1"/>
    </row>
    <row r="393" spans="25:31">
      <c r="Y393" s="1"/>
      <c r="AB393" s="1"/>
      <c r="AE393" s="1"/>
    </row>
    <row r="394" spans="25:31">
      <c r="Y394" s="1"/>
      <c r="AB394" s="1"/>
      <c r="AE394" s="1"/>
    </row>
    <row r="395" spans="25:31">
      <c r="Y395" s="1"/>
      <c r="AB395" s="1"/>
      <c r="AE395" s="1"/>
    </row>
    <row r="396" spans="25:31">
      <c r="Y396" s="1"/>
      <c r="AB396" s="1"/>
      <c r="AE396" s="1"/>
    </row>
    <row r="397" spans="25:31">
      <c r="Y397" s="1"/>
      <c r="AB397" s="1"/>
      <c r="AE397" s="1"/>
    </row>
    <row r="398" spans="25:31">
      <c r="Y398" s="1"/>
      <c r="AB398" s="1"/>
      <c r="AE398" s="1"/>
    </row>
    <row r="399" spans="25:31">
      <c r="Y399" s="1"/>
      <c r="AB399" s="1"/>
      <c r="AE399" s="1"/>
    </row>
    <row r="400" spans="25:31">
      <c r="Y400" s="1"/>
      <c r="AB400" s="1"/>
      <c r="AE400" s="1"/>
    </row>
    <row r="401" spans="25:31">
      <c r="Y401" s="1"/>
      <c r="AB401" s="1"/>
      <c r="AE401" s="1"/>
    </row>
    <row r="402" spans="25:31">
      <c r="Y402" s="1"/>
      <c r="AB402" s="1"/>
      <c r="AE402" s="1"/>
    </row>
    <row r="403" spans="25:31">
      <c r="Y403" s="1"/>
      <c r="AB403" s="1"/>
      <c r="AE403" s="1"/>
    </row>
    <row r="404" spans="25:31">
      <c r="Y404" s="1"/>
      <c r="AB404" s="1"/>
      <c r="AE404" s="1"/>
    </row>
    <row r="405" spans="25:31">
      <c r="Y405" s="1"/>
      <c r="AB405" s="1"/>
      <c r="AE405" s="1"/>
    </row>
    <row r="406" spans="25:31">
      <c r="Y406" s="1"/>
      <c r="AB406" s="1"/>
      <c r="AE406" s="1"/>
    </row>
    <row r="407" spans="25:31">
      <c r="Y407" s="1"/>
      <c r="AB407" s="1"/>
      <c r="AE407" s="1"/>
    </row>
    <row r="408" spans="25:31">
      <c r="Y408" s="1"/>
      <c r="AB408" s="1"/>
      <c r="AE408" s="1"/>
    </row>
    <row r="409" spans="25:31">
      <c r="Y409" s="1"/>
      <c r="AB409" s="1"/>
      <c r="AE409" s="1"/>
    </row>
    <row r="410" spans="25:31">
      <c r="Y410" s="1"/>
      <c r="AB410" s="1"/>
      <c r="AE410" s="1"/>
    </row>
    <row r="411" spans="25:31">
      <c r="Y411" s="1"/>
      <c r="AB411" s="1"/>
      <c r="AE411" s="1"/>
    </row>
    <row r="412" spans="25:31">
      <c r="Y412" s="1"/>
      <c r="AB412" s="1"/>
      <c r="AE412" s="1"/>
    </row>
    <row r="413" spans="25:31">
      <c r="Y413" s="1"/>
      <c r="AB413" s="1"/>
      <c r="AE413" s="1"/>
    </row>
    <row r="414" spans="25:31">
      <c r="Y414" s="1"/>
      <c r="AB414" s="1"/>
      <c r="AE414" s="1"/>
    </row>
    <row r="415" spans="25:31">
      <c r="Y415" s="1"/>
      <c r="AB415" s="1"/>
      <c r="AE415" s="1"/>
    </row>
    <row r="416" spans="25:31">
      <c r="Y416" s="1"/>
      <c r="AB416" s="1"/>
      <c r="AE416" s="1"/>
    </row>
    <row r="417" spans="25:31">
      <c r="Y417" s="1"/>
      <c r="AB417" s="1"/>
      <c r="AE417" s="1"/>
    </row>
    <row r="418" spans="25:31">
      <c r="Y418" s="1"/>
      <c r="AB418" s="1"/>
      <c r="AE418" s="1"/>
    </row>
    <row r="419" spans="25:31">
      <c r="Y419" s="1"/>
      <c r="AB419" s="1"/>
      <c r="AE419" s="1"/>
    </row>
    <row r="420" spans="25:31">
      <c r="Y420" s="1"/>
      <c r="AB420" s="1"/>
      <c r="AE420" s="1"/>
    </row>
    <row r="421" spans="25:31">
      <c r="Y421" s="1"/>
      <c r="AB421" s="1"/>
      <c r="AE421" s="1"/>
    </row>
    <row r="422" spans="25:31">
      <c r="Y422" s="1"/>
      <c r="AB422" s="1"/>
      <c r="AE422" s="1"/>
    </row>
    <row r="423" spans="25:31">
      <c r="Y423" s="1"/>
      <c r="AB423" s="1"/>
      <c r="AE423" s="1"/>
    </row>
    <row r="424" spans="25:31">
      <c r="Y424" s="1"/>
      <c r="AB424" s="1"/>
      <c r="AE424" s="1"/>
    </row>
    <row r="425" spans="25:31">
      <c r="Y425" s="1"/>
      <c r="AB425" s="1"/>
      <c r="AE425" s="1"/>
    </row>
    <row r="426" spans="25:31">
      <c r="Y426" s="1"/>
      <c r="AB426" s="1"/>
      <c r="AE426" s="1"/>
    </row>
    <row r="427" spans="25:31">
      <c r="Y427" s="1"/>
      <c r="AB427" s="1"/>
      <c r="AE427" s="1"/>
    </row>
    <row r="428" spans="25:31">
      <c r="Y428" s="1"/>
      <c r="AB428" s="1"/>
      <c r="AE428" s="1"/>
    </row>
    <row r="429" spans="25:31">
      <c r="Y429" s="1"/>
      <c r="AB429" s="1"/>
      <c r="AE429" s="1"/>
    </row>
    <row r="430" spans="25:31">
      <c r="Y430" s="1"/>
      <c r="AB430" s="1"/>
      <c r="AE430" s="1"/>
    </row>
    <row r="431" spans="25:31">
      <c r="Y431" s="1"/>
      <c r="AB431" s="1"/>
      <c r="AE431" s="1"/>
    </row>
    <row r="432" spans="25:31">
      <c r="Y432" s="1"/>
      <c r="AB432" s="1"/>
      <c r="AE432" s="1"/>
    </row>
    <row r="433" spans="25:31">
      <c r="Y433" s="1"/>
      <c r="AB433" s="1"/>
      <c r="AE433" s="1"/>
    </row>
    <row r="434" spans="25:31">
      <c r="Y434" s="1"/>
      <c r="AB434" s="1"/>
      <c r="AE434" s="1"/>
    </row>
    <row r="435" spans="25:31">
      <c r="Y435" s="1"/>
      <c r="AB435" s="1"/>
      <c r="AE435" s="1"/>
    </row>
    <row r="436" spans="25:31">
      <c r="Y436" s="1"/>
      <c r="AB436" s="1"/>
      <c r="AE436" s="1"/>
    </row>
    <row r="437" spans="25:31">
      <c r="Y437" s="1"/>
      <c r="AB437" s="1"/>
      <c r="AE437" s="1"/>
    </row>
    <row r="438" spans="25:31">
      <c r="Y438" s="1"/>
      <c r="AB438" s="1"/>
      <c r="AE438" s="1"/>
    </row>
    <row r="439" spans="25:31">
      <c r="Y439" s="1"/>
      <c r="AB439" s="1"/>
      <c r="AE439" s="1"/>
    </row>
    <row r="440" spans="25:31">
      <c r="Y440" s="1"/>
      <c r="AB440" s="1"/>
      <c r="AE440" s="1"/>
    </row>
    <row r="441" spans="25:31">
      <c r="Y441" s="1"/>
      <c r="AB441" s="1"/>
      <c r="AE441" s="1"/>
    </row>
    <row r="442" spans="25:31">
      <c r="Y442" s="1"/>
      <c r="AB442" s="1"/>
      <c r="AE442" s="1"/>
    </row>
    <row r="443" spans="25:31">
      <c r="Y443" s="1"/>
      <c r="AB443" s="1"/>
      <c r="AE443" s="1"/>
    </row>
    <row r="444" spans="25:31">
      <c r="Y444" s="1"/>
      <c r="AB444" s="1"/>
      <c r="AE444" s="1"/>
    </row>
    <row r="445" spans="25:31">
      <c r="Y445" s="1"/>
      <c r="AB445" s="1"/>
      <c r="AE445" s="1"/>
    </row>
    <row r="446" spans="25:31">
      <c r="Y446" s="1"/>
      <c r="AB446" s="1"/>
      <c r="AE446" s="1"/>
    </row>
    <row r="447" spans="25:31">
      <c r="Y447" s="1"/>
      <c r="AB447" s="1"/>
      <c r="AE447" s="1"/>
    </row>
    <row r="448" spans="25:31">
      <c r="Y448" s="1"/>
      <c r="AB448" s="1"/>
      <c r="AE448" s="1"/>
    </row>
    <row r="449" spans="25:31">
      <c r="Y449" s="1"/>
      <c r="AB449" s="1"/>
      <c r="AE449" s="1"/>
    </row>
    <row r="450" spans="25:31">
      <c r="Y450" s="1"/>
      <c r="AB450" s="1"/>
      <c r="AE450" s="1"/>
    </row>
    <row r="451" spans="25:31">
      <c r="Y451" s="1"/>
      <c r="AB451" s="1"/>
      <c r="AE451" s="1"/>
    </row>
    <row r="452" spans="25:31">
      <c r="Y452" s="1"/>
      <c r="AB452" s="1"/>
      <c r="AE452" s="1"/>
    </row>
    <row r="453" spans="25:31">
      <c r="Y453" s="1"/>
      <c r="AB453" s="1"/>
      <c r="AE453" s="1"/>
    </row>
    <row r="454" spans="25:31">
      <c r="Y454" s="1"/>
      <c r="AB454" s="1"/>
      <c r="AE454" s="1"/>
    </row>
    <row r="455" spans="25:31">
      <c r="Y455" s="1"/>
      <c r="AB455" s="1"/>
      <c r="AE455" s="1"/>
    </row>
    <row r="456" spans="25:31">
      <c r="Y456" s="1"/>
      <c r="AB456" s="1"/>
      <c r="AE456" s="1"/>
    </row>
    <row r="457" spans="25:31">
      <c r="Y457" s="1"/>
      <c r="AB457" s="1"/>
      <c r="AE457" s="1"/>
    </row>
    <row r="458" spans="25:31">
      <c r="Y458" s="1"/>
      <c r="AB458" s="1"/>
      <c r="AE458" s="1"/>
    </row>
    <row r="459" spans="25:31">
      <c r="Y459" s="1"/>
      <c r="AB459" s="1"/>
      <c r="AE459" s="1"/>
    </row>
    <row r="460" spans="25:31">
      <c r="Y460" s="1"/>
      <c r="AB460" s="1"/>
      <c r="AE460" s="1"/>
    </row>
    <row r="461" spans="25:31">
      <c r="Y461" s="1"/>
      <c r="AB461" s="1"/>
      <c r="AE461" s="1"/>
    </row>
    <row r="462" spans="25:31">
      <c r="Y462" s="1"/>
      <c r="AB462" s="1"/>
      <c r="AE462" s="1"/>
    </row>
    <row r="463" spans="25:31">
      <c r="Y463" s="1"/>
      <c r="AB463" s="1"/>
      <c r="AE463" s="1"/>
    </row>
    <row r="464" spans="25:31">
      <c r="Y464" s="1"/>
      <c r="AB464" s="1"/>
      <c r="AE464" s="1"/>
    </row>
    <row r="465" spans="25:31">
      <c r="Y465" s="1"/>
      <c r="AB465" s="1"/>
      <c r="AE465" s="1"/>
    </row>
    <row r="466" spans="25:31">
      <c r="Y466" s="1"/>
      <c r="AB466" s="1"/>
      <c r="AE466" s="1"/>
    </row>
    <row r="467" spans="25:31">
      <c r="Y467" s="1"/>
      <c r="AB467" s="1"/>
      <c r="AE467" s="1"/>
    </row>
    <row r="468" spans="25:31">
      <c r="Y468" s="1"/>
      <c r="AB468" s="1"/>
      <c r="AE468" s="1"/>
    </row>
    <row r="469" spans="25:31">
      <c r="Y469" s="1"/>
      <c r="AB469" s="1"/>
      <c r="AE469" s="1"/>
    </row>
    <row r="470" spans="25:31">
      <c r="Y470" s="1"/>
      <c r="AB470" s="1"/>
      <c r="AE470" s="1"/>
    </row>
    <row r="471" spans="25:31">
      <c r="Y471" s="1"/>
      <c r="AB471" s="1"/>
      <c r="AE471" s="1"/>
    </row>
    <row r="472" spans="25:31">
      <c r="Y472" s="1"/>
      <c r="AB472" s="1"/>
      <c r="AE472" s="1"/>
    </row>
    <row r="473" spans="25:31">
      <c r="Y473" s="1"/>
      <c r="AB473" s="1"/>
      <c r="AE473" s="1"/>
    </row>
    <row r="474" spans="25:31">
      <c r="Y474" s="1"/>
      <c r="AB474" s="1"/>
      <c r="AE474" s="1"/>
    </row>
    <row r="475" spans="25:31">
      <c r="Y475" s="1"/>
      <c r="AB475" s="1"/>
      <c r="AE475" s="1"/>
    </row>
    <row r="476" spans="25:31">
      <c r="Y476" s="1"/>
      <c r="AB476" s="1"/>
      <c r="AE476" s="1"/>
    </row>
    <row r="477" spans="25:31">
      <c r="Y477" s="1"/>
      <c r="AB477" s="1"/>
      <c r="AE477" s="1"/>
    </row>
    <row r="478" spans="25:31">
      <c r="Y478" s="1"/>
      <c r="AB478" s="1"/>
      <c r="AE478" s="1"/>
    </row>
    <row r="479" spans="25:31">
      <c r="Y479" s="1"/>
      <c r="AB479" s="1"/>
      <c r="AE479" s="1"/>
    </row>
    <row r="480" spans="25:31">
      <c r="Y480" s="1"/>
      <c r="AB480" s="1"/>
      <c r="AE480" s="1"/>
    </row>
    <row r="481" spans="25:31">
      <c r="Y481" s="1"/>
      <c r="AB481" s="1"/>
      <c r="AE481" s="1"/>
    </row>
    <row r="482" spans="25:31">
      <c r="Y482" s="1"/>
      <c r="AB482" s="1"/>
      <c r="AE482" s="1"/>
    </row>
    <row r="483" spans="25:31">
      <c r="Y483" s="1"/>
      <c r="AB483" s="1"/>
      <c r="AE483" s="1"/>
    </row>
  </sheetData>
  <sortState ref="A32:AK43">
    <sortCondition descending="1" ref="AD32:AD43"/>
  </sortState>
  <mergeCells count="13">
    <mergeCell ref="AD58:AE58"/>
    <mergeCell ref="AD28:AE28"/>
    <mergeCell ref="AD4:AE4"/>
    <mergeCell ref="AD31:AE31"/>
    <mergeCell ref="A1:E1"/>
    <mergeCell ref="AD2:AE2"/>
    <mergeCell ref="X2:Y2"/>
    <mergeCell ref="U2:V2"/>
    <mergeCell ref="L2:M2"/>
    <mergeCell ref="I2:J2"/>
    <mergeCell ref="F2:G2"/>
    <mergeCell ref="AA2:AB2"/>
    <mergeCell ref="O2:S2"/>
  </mergeCells>
  <phoneticPr fontId="19" type="noConversion"/>
  <conditionalFormatting sqref="G61 V32:V56 AB32:AB56 AE29:AE30 AB29:AB30 AE32:AE56 G29:G30 J32:J56 AE5:AE27 AB5:AB27 G5:G27 J29:J30 J5:J27 M29:N30 M5:N27 S29:S30 S5:S27 V29:V30 V5:V27 Y29:Y30 Y5:Y27 G32:G56 M32:N56 S32:S56 Y61 Y32:Y56 J61 M61:N61 S61">
    <cfRule type="cellIs" dxfId="44" priority="52" stopIfTrue="1" operator="equal">
      <formula>1</formula>
    </cfRule>
    <cfRule type="cellIs" dxfId="43" priority="53" stopIfTrue="1" operator="equal">
      <formula>2</formula>
    </cfRule>
    <cfRule type="cellIs" dxfId="42" priority="54" stopIfTrue="1" operator="equal">
      <formula>3</formula>
    </cfRule>
  </conditionalFormatting>
  <conditionalFormatting sqref="AE61 S61 V61 Y61 AB61">
    <cfRule type="cellIs" dxfId="41" priority="28" stopIfTrue="1" operator="equal">
      <formula>1</formula>
    </cfRule>
    <cfRule type="cellIs" dxfId="40" priority="29" stopIfTrue="1" operator="equal">
      <formula>2</formula>
    </cfRule>
    <cfRule type="cellIs" dxfId="39" priority="30" stopIfTrue="1" operator="equal">
      <formula>3</formula>
    </cfRule>
  </conditionalFormatting>
  <conditionalFormatting sqref="M59:N60 AE59:AE61 G59:G61 Y59:Y61 J59:J61 M59:M61 S59:S61 V59:V61 AB59:AB61">
    <cfRule type="cellIs" dxfId="38" priority="25" stopIfTrue="1" operator="equal">
      <formula>1</formula>
    </cfRule>
    <cfRule type="cellIs" dxfId="37" priority="26" stopIfTrue="1" operator="equal">
      <formula>2</formula>
    </cfRule>
    <cfRule type="cellIs" dxfId="36" priority="27" stopIfTrue="1" operator="equal">
      <formula>3</formula>
    </cfRule>
  </conditionalFormatting>
  <conditionalFormatting sqref="S61">
    <cfRule type="cellIs" dxfId="35" priority="16" stopIfTrue="1" operator="equal">
      <formula>1</formula>
    </cfRule>
    <cfRule type="cellIs" dxfId="34" priority="17" stopIfTrue="1" operator="equal">
      <formula>2</formula>
    </cfRule>
    <cfRule type="cellIs" dxfId="33" priority="18" stopIfTrue="1" operator="equal">
      <formula>3</formula>
    </cfRule>
  </conditionalFormatting>
  <conditionalFormatting sqref="V61">
    <cfRule type="cellIs" dxfId="32" priority="13" stopIfTrue="1" operator="equal">
      <formula>1</formula>
    </cfRule>
    <cfRule type="cellIs" dxfId="31" priority="14" stopIfTrue="1" operator="equal">
      <formula>2</formula>
    </cfRule>
    <cfRule type="cellIs" dxfId="30" priority="15" stopIfTrue="1" operator="equal">
      <formula>3</formula>
    </cfRule>
  </conditionalFormatting>
  <conditionalFormatting sqref="Y61">
    <cfRule type="cellIs" dxfId="29" priority="10" stopIfTrue="1" operator="equal">
      <formula>1</formula>
    </cfRule>
    <cfRule type="cellIs" dxfId="28" priority="11" stopIfTrue="1" operator="equal">
      <formula>2</formula>
    </cfRule>
    <cfRule type="cellIs" dxfId="27" priority="12" stopIfTrue="1" operator="equal">
      <formula>3</formula>
    </cfRule>
  </conditionalFormatting>
  <conditionalFormatting sqref="AB61">
    <cfRule type="cellIs" dxfId="26" priority="7" stopIfTrue="1" operator="equal">
      <formula>1</formula>
    </cfRule>
    <cfRule type="cellIs" dxfId="25" priority="8" stopIfTrue="1" operator="equal">
      <formula>2</formula>
    </cfRule>
    <cfRule type="cellIs" dxfId="24" priority="9" stopIfTrue="1" operator="equal">
      <formula>3</formula>
    </cfRule>
  </conditionalFormatting>
  <conditionalFormatting sqref="V61">
    <cfRule type="cellIs" dxfId="23" priority="4" stopIfTrue="1" operator="equal">
      <formula>1</formula>
    </cfRule>
    <cfRule type="cellIs" dxfId="22" priority="5" stopIfTrue="1" operator="equal">
      <formula>2</formula>
    </cfRule>
    <cfRule type="cellIs" dxfId="21" priority="6" stopIfTrue="1" operator="equal">
      <formula>3</formula>
    </cfRule>
  </conditionalFormatting>
  <conditionalFormatting sqref="AB61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4803149606299213" right="0.51181102362204722" top="0.15748031496062992" bottom="0.15748031496062992" header="0.43307086614173229" footer="0.35433070866141736"/>
  <headerFooter alignWithMargins="0">
    <oddFooter>&amp;LAlan Penn - EVGC&amp;Cme@alanpenn.co.uk&amp;R&amp;D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E455"/>
  <sheetViews>
    <sheetView showGridLines="0" showZeros="0" zoomScale="90" zoomScaleNormal="90" zoomScalePageLayoutView="90" workbookViewId="0">
      <pane ySplit="3" topLeftCell="A6" activePane="bottomLeft" state="frozenSplit"/>
      <selection pane="bottomLeft" activeCell="AH35" sqref="AH35"/>
    </sheetView>
  </sheetViews>
  <sheetFormatPr baseColWidth="10" defaultColWidth="8.83203125" defaultRowHeight="11"/>
  <cols>
    <col min="1" max="1" width="29.33203125" style="1" bestFit="1" customWidth="1"/>
    <col min="2" max="2" width="16" style="21" bestFit="1" customWidth="1"/>
    <col min="3" max="3" width="13.5" style="12" bestFit="1" customWidth="1"/>
    <col min="4" max="4" width="8.1640625" style="17" customWidth="1"/>
    <col min="5" max="5" width="1.5" style="17" customWidth="1"/>
    <col min="6" max="7" width="5.6640625" style="20" customWidth="1"/>
    <col min="8" max="8" width="1.5" style="20" customWidth="1"/>
    <col min="9" max="10" width="5.6640625" style="1" customWidth="1"/>
    <col min="11" max="11" width="1.5" style="1" customWidth="1"/>
    <col min="12" max="13" width="5.6640625" style="1" customWidth="1"/>
    <col min="14" max="14" width="1.5" style="1" customWidth="1"/>
    <col min="15" max="15" width="5.5" style="1" bestFit="1" customWidth="1"/>
    <col min="16" max="16" width="5.1640625" style="1" customWidth="1"/>
    <col min="17" max="17" width="1.5" style="1" customWidth="1"/>
    <col min="18" max="18" width="6.5" style="20" bestFit="1" customWidth="1"/>
    <col min="19" max="19" width="5.6640625" style="20" customWidth="1"/>
    <col min="20" max="20" width="1.33203125" style="20" customWidth="1"/>
    <col min="21" max="22" width="5.6640625" style="1" customWidth="1"/>
    <col min="23" max="23" width="1.6640625" style="1" customWidth="1"/>
    <col min="24" max="24" width="5.83203125" style="1" customWidth="1"/>
    <col min="25" max="25" width="5.33203125" style="8" customWidth="1"/>
    <col min="26" max="26" width="2.1640625" style="8" customWidth="1"/>
    <col min="27" max="27" width="5.83203125" style="1" customWidth="1"/>
    <col min="28" max="28" width="5.33203125" style="8" customWidth="1"/>
    <col min="29" max="29" width="1.83203125" style="1" customWidth="1"/>
    <col min="30" max="30" width="6.5" style="1" bestFit="1" customWidth="1"/>
    <col min="31" max="31" width="5.33203125" style="8" customWidth="1"/>
    <col min="32" max="16384" width="8.83203125" style="1"/>
  </cols>
  <sheetData>
    <row r="1" spans="1:31" s="2" customFormat="1" ht="26.25" customHeight="1" thickBot="1">
      <c r="A1" s="108" t="s">
        <v>7</v>
      </c>
      <c r="B1" s="108"/>
      <c r="C1" s="108"/>
      <c r="D1" s="108"/>
      <c r="E1" s="10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3"/>
      <c r="AB1" s="4"/>
      <c r="AD1" s="3"/>
      <c r="AE1" s="4"/>
    </row>
    <row r="2" spans="1:31" s="7" customFormat="1" ht="25.5" customHeight="1" thickBot="1">
      <c r="A2" s="5" t="s">
        <v>81</v>
      </c>
      <c r="B2" s="34" t="s">
        <v>82</v>
      </c>
      <c r="C2" s="33" t="s">
        <v>83</v>
      </c>
      <c r="D2" s="32" t="s">
        <v>86</v>
      </c>
      <c r="E2" s="16"/>
      <c r="F2" s="115" t="s">
        <v>84</v>
      </c>
      <c r="G2" s="116"/>
      <c r="H2" s="6"/>
      <c r="I2" s="113" t="s">
        <v>70</v>
      </c>
      <c r="J2" s="114"/>
      <c r="L2" s="111" t="s">
        <v>87</v>
      </c>
      <c r="M2" s="112"/>
      <c r="N2" s="21"/>
      <c r="O2" s="115" t="s">
        <v>85</v>
      </c>
      <c r="P2" s="117"/>
      <c r="Q2" s="117"/>
      <c r="R2" s="117"/>
      <c r="S2" s="116"/>
      <c r="T2" s="6"/>
      <c r="U2" s="111" t="s">
        <v>88</v>
      </c>
      <c r="V2" s="112"/>
      <c r="W2" s="5"/>
      <c r="X2" s="109" t="s">
        <v>64</v>
      </c>
      <c r="Y2" s="110"/>
      <c r="AA2" s="109" t="s">
        <v>65</v>
      </c>
      <c r="AB2" s="110"/>
      <c r="AD2" s="107" t="s">
        <v>91</v>
      </c>
      <c r="AE2" s="107"/>
    </row>
    <row r="3" spans="1:31" ht="14.25" customHeight="1">
      <c r="F3" s="20" t="s">
        <v>90</v>
      </c>
      <c r="G3" s="20" t="s">
        <v>89</v>
      </c>
      <c r="I3" s="20" t="s">
        <v>90</v>
      </c>
      <c r="J3" s="20" t="s">
        <v>89</v>
      </c>
      <c r="K3" s="20"/>
      <c r="L3" s="20" t="s">
        <v>90</v>
      </c>
      <c r="M3" s="20" t="s">
        <v>89</v>
      </c>
      <c r="N3" s="20"/>
      <c r="O3" s="20"/>
      <c r="P3" s="20"/>
      <c r="Q3" s="20"/>
      <c r="R3" s="20" t="s">
        <v>90</v>
      </c>
      <c r="S3" s="20" t="s">
        <v>89</v>
      </c>
      <c r="U3" s="20" t="s">
        <v>90</v>
      </c>
      <c r="V3" s="20" t="s">
        <v>89</v>
      </c>
      <c r="W3" s="20"/>
      <c r="X3" s="20" t="s">
        <v>90</v>
      </c>
      <c r="Y3" s="20" t="s">
        <v>89</v>
      </c>
      <c r="Z3" s="20"/>
      <c r="AA3" s="20" t="s">
        <v>90</v>
      </c>
      <c r="AB3" s="20" t="s">
        <v>89</v>
      </c>
      <c r="AD3" s="20" t="s">
        <v>90</v>
      </c>
      <c r="AE3" s="20" t="s">
        <v>89</v>
      </c>
    </row>
    <row r="4" spans="1:31">
      <c r="D4" s="8"/>
      <c r="E4" s="8"/>
      <c r="F4" s="1"/>
      <c r="G4" s="1"/>
      <c r="H4" s="1"/>
      <c r="R4" s="1"/>
      <c r="S4" s="1"/>
      <c r="T4" s="1"/>
      <c r="Y4" s="1"/>
      <c r="Z4" s="1"/>
      <c r="AB4" s="1"/>
      <c r="AE4" s="1"/>
    </row>
    <row r="5" spans="1:31" ht="18" customHeight="1">
      <c r="A5" s="30" t="s">
        <v>8</v>
      </c>
      <c r="B5" s="29" t="s">
        <v>92</v>
      </c>
      <c r="C5" s="29" t="s">
        <v>95</v>
      </c>
      <c r="D5" s="15" t="s">
        <v>159</v>
      </c>
      <c r="E5" s="18"/>
      <c r="F5" s="9">
        <f>12.75-1.2</f>
        <v>11.55</v>
      </c>
      <c r="G5" s="14">
        <f t="shared" ref="G5:G15" si="0">RANK(F5,F$5:F$15)</f>
        <v>2</v>
      </c>
      <c r="H5" s="11"/>
      <c r="I5" s="9">
        <v>11.2</v>
      </c>
      <c r="J5" s="14">
        <f t="shared" ref="J5:J15" si="1">RANK(I5,I$5:I$15)</f>
        <v>1</v>
      </c>
      <c r="K5" s="11"/>
      <c r="L5" s="9">
        <v>10.55</v>
      </c>
      <c r="M5" s="14">
        <f t="shared" ref="M5:M15" si="2">RANK(L5,L$5:L$15)</f>
        <v>1</v>
      </c>
      <c r="N5" s="11"/>
      <c r="O5" s="35">
        <v>10.199999999999999</v>
      </c>
      <c r="P5" s="35">
        <v>10.6</v>
      </c>
      <c r="Q5" s="11"/>
      <c r="R5" s="24">
        <f t="shared" ref="R5:R15" si="3">(O5+P5)/2</f>
        <v>10.399999999999999</v>
      </c>
      <c r="S5" s="14">
        <f t="shared" ref="S5:S15" si="4">RANK(R5,R$5:R$15)</f>
        <v>1</v>
      </c>
      <c r="T5" s="11"/>
      <c r="U5" s="9">
        <v>11.75</v>
      </c>
      <c r="V5" s="14">
        <f t="shared" ref="V5:V15" si="5">RANK(U5,U$5:U$15)</f>
        <v>1</v>
      </c>
      <c r="W5" s="11"/>
      <c r="X5" s="9">
        <v>10.65</v>
      </c>
      <c r="Y5" s="14">
        <f t="shared" ref="Y5:Y15" si="6">RANK(X5,X$5:X$15)</f>
        <v>1</v>
      </c>
      <c r="Z5" s="10"/>
      <c r="AA5" s="36"/>
      <c r="AB5" s="14" t="e">
        <f t="shared" ref="AB5:AB15" si="7">RANK(AA5,AA$5:AA$15)</f>
        <v>#N/A</v>
      </c>
      <c r="AD5" s="24">
        <f>F5+I5+L5+R5+U5+X5+AA5</f>
        <v>66.099999999999994</v>
      </c>
      <c r="AE5" s="14">
        <f t="shared" ref="AE5:AE15" si="8">RANK(AD5,AD$5:AD$15)</f>
        <v>1</v>
      </c>
    </row>
    <row r="6" spans="1:31" ht="18" customHeight="1">
      <c r="A6" s="30" t="s">
        <v>9</v>
      </c>
      <c r="B6" s="29" t="s">
        <v>92</v>
      </c>
      <c r="C6" s="29" t="s">
        <v>95</v>
      </c>
      <c r="D6" s="15" t="s">
        <v>159</v>
      </c>
      <c r="E6" s="18"/>
      <c r="F6" s="9">
        <f>12.65-0.6</f>
        <v>12.05</v>
      </c>
      <c r="G6" s="14">
        <f t="shared" si="0"/>
        <v>1</v>
      </c>
      <c r="H6" s="11"/>
      <c r="I6" s="9">
        <v>9.1</v>
      </c>
      <c r="J6" s="14">
        <f t="shared" si="1"/>
        <v>4</v>
      </c>
      <c r="K6" s="11"/>
      <c r="L6" s="9">
        <v>9.4499999999999993</v>
      </c>
      <c r="M6" s="14">
        <f t="shared" si="2"/>
        <v>3</v>
      </c>
      <c r="N6" s="11"/>
      <c r="O6" s="35">
        <v>10.1</v>
      </c>
      <c r="P6" s="35">
        <v>10.3</v>
      </c>
      <c r="Q6" s="11"/>
      <c r="R6" s="24">
        <f t="shared" si="3"/>
        <v>10.199999999999999</v>
      </c>
      <c r="S6" s="14">
        <f t="shared" si="4"/>
        <v>3</v>
      </c>
      <c r="T6" s="11"/>
      <c r="U6" s="9">
        <v>11.15</v>
      </c>
      <c r="V6" s="14">
        <f t="shared" si="5"/>
        <v>2</v>
      </c>
      <c r="W6" s="11"/>
      <c r="X6" s="9">
        <v>10.5</v>
      </c>
      <c r="Y6" s="14">
        <f t="shared" si="6"/>
        <v>2</v>
      </c>
      <c r="Z6" s="10"/>
      <c r="AA6" s="36"/>
      <c r="AB6" s="14" t="e">
        <f t="shared" si="7"/>
        <v>#N/A</v>
      </c>
      <c r="AD6" s="24">
        <f t="shared" ref="AD6:AD15" si="9">F6+I6+L6+R6+U6+X6</f>
        <v>62.449999999999996</v>
      </c>
      <c r="AE6" s="14">
        <f t="shared" si="8"/>
        <v>2</v>
      </c>
    </row>
    <row r="7" spans="1:31" ht="18" customHeight="1">
      <c r="A7" s="30" t="s">
        <v>10</v>
      </c>
      <c r="B7" s="29" t="s">
        <v>191</v>
      </c>
      <c r="C7" s="29" t="s">
        <v>95</v>
      </c>
      <c r="D7" s="15" t="s">
        <v>154</v>
      </c>
      <c r="E7" s="18"/>
      <c r="F7" s="9">
        <f>12.7-1.5</f>
        <v>11.2</v>
      </c>
      <c r="G7" s="14">
        <f t="shared" si="0"/>
        <v>3</v>
      </c>
      <c r="H7" s="11"/>
      <c r="I7" s="9">
        <v>7.4</v>
      </c>
      <c r="J7" s="14">
        <f t="shared" si="1"/>
        <v>9</v>
      </c>
      <c r="K7" s="11"/>
      <c r="L7" s="9">
        <v>9.0500000000000007</v>
      </c>
      <c r="M7" s="14">
        <f t="shared" si="2"/>
        <v>6</v>
      </c>
      <c r="N7" s="11"/>
      <c r="O7" s="35">
        <v>10.1</v>
      </c>
      <c r="P7" s="35">
        <v>10.5</v>
      </c>
      <c r="Q7" s="11"/>
      <c r="R7" s="24">
        <f t="shared" si="3"/>
        <v>10.3</v>
      </c>
      <c r="S7" s="14">
        <f t="shared" si="4"/>
        <v>2</v>
      </c>
      <c r="T7" s="11"/>
      <c r="U7" s="9">
        <v>9.9499999999999993</v>
      </c>
      <c r="V7" s="14">
        <f t="shared" si="5"/>
        <v>8</v>
      </c>
      <c r="W7" s="11"/>
      <c r="X7" s="9">
        <v>10</v>
      </c>
      <c r="Y7" s="14">
        <f t="shared" si="6"/>
        <v>3</v>
      </c>
      <c r="Z7" s="10"/>
      <c r="AA7" s="36"/>
      <c r="AB7" s="14" t="e">
        <f t="shared" si="7"/>
        <v>#N/A</v>
      </c>
      <c r="AD7" s="24">
        <f t="shared" si="9"/>
        <v>57.900000000000006</v>
      </c>
      <c r="AE7" s="14">
        <f t="shared" si="8"/>
        <v>4</v>
      </c>
    </row>
    <row r="8" spans="1:31" ht="18" customHeight="1">
      <c r="A8" s="30" t="s">
        <v>11</v>
      </c>
      <c r="B8" s="29" t="s">
        <v>191</v>
      </c>
      <c r="C8" s="29" t="s">
        <v>95</v>
      </c>
      <c r="D8" s="15" t="s">
        <v>154</v>
      </c>
      <c r="E8" s="18"/>
      <c r="F8" s="9">
        <f>12.85-3.5</f>
        <v>9.35</v>
      </c>
      <c r="G8" s="14">
        <f t="shared" si="0"/>
        <v>10</v>
      </c>
      <c r="H8" s="11"/>
      <c r="I8" s="9">
        <v>7.6</v>
      </c>
      <c r="J8" s="14">
        <f t="shared" si="1"/>
        <v>7</v>
      </c>
      <c r="K8" s="11"/>
      <c r="L8" s="9">
        <v>8.0500000000000007</v>
      </c>
      <c r="M8" s="14">
        <f t="shared" si="2"/>
        <v>10</v>
      </c>
      <c r="N8" s="11"/>
      <c r="O8" s="35">
        <v>9.6</v>
      </c>
      <c r="P8" s="35">
        <v>9</v>
      </c>
      <c r="Q8" s="11"/>
      <c r="R8" s="24">
        <f t="shared" si="3"/>
        <v>9.3000000000000007</v>
      </c>
      <c r="S8" s="14">
        <f t="shared" si="4"/>
        <v>10</v>
      </c>
      <c r="T8" s="11"/>
      <c r="U8" s="9">
        <v>10.35</v>
      </c>
      <c r="V8" s="14">
        <f t="shared" si="5"/>
        <v>4</v>
      </c>
      <c r="W8" s="11"/>
      <c r="X8" s="9">
        <v>9.9</v>
      </c>
      <c r="Y8" s="14">
        <f t="shared" si="6"/>
        <v>4</v>
      </c>
      <c r="Z8" s="10"/>
      <c r="AA8" s="36"/>
      <c r="AB8" s="14" t="e">
        <f t="shared" si="7"/>
        <v>#N/A</v>
      </c>
      <c r="AD8" s="24">
        <f t="shared" si="9"/>
        <v>54.55</v>
      </c>
      <c r="AE8" s="14">
        <f t="shared" si="8"/>
        <v>8</v>
      </c>
    </row>
    <row r="9" spans="1:31" ht="18" customHeight="1">
      <c r="A9" s="30" t="s">
        <v>12</v>
      </c>
      <c r="B9" s="29" t="s">
        <v>191</v>
      </c>
      <c r="C9" s="29" t="s">
        <v>95</v>
      </c>
      <c r="D9" s="15" t="s">
        <v>154</v>
      </c>
      <c r="E9" s="18"/>
      <c r="F9" s="9">
        <f>12.45-2.1</f>
        <v>10.35</v>
      </c>
      <c r="G9" s="14">
        <f t="shared" si="0"/>
        <v>7</v>
      </c>
      <c r="H9" s="11"/>
      <c r="I9" s="9">
        <v>8.9</v>
      </c>
      <c r="J9" s="14">
        <f t="shared" si="1"/>
        <v>5</v>
      </c>
      <c r="K9" s="11"/>
      <c r="L9" s="9">
        <v>8.25</v>
      </c>
      <c r="M9" s="14">
        <f t="shared" si="2"/>
        <v>9</v>
      </c>
      <c r="N9" s="11"/>
      <c r="O9" s="35">
        <v>10.199999999999999</v>
      </c>
      <c r="P9" s="35">
        <v>10.1</v>
      </c>
      <c r="Q9" s="11"/>
      <c r="R9" s="24">
        <f t="shared" si="3"/>
        <v>10.149999999999999</v>
      </c>
      <c r="S9" s="14">
        <f t="shared" si="4"/>
        <v>5</v>
      </c>
      <c r="T9" s="11"/>
      <c r="U9" s="9">
        <v>10.050000000000001</v>
      </c>
      <c r="V9" s="14">
        <f t="shared" si="5"/>
        <v>7</v>
      </c>
      <c r="W9" s="11"/>
      <c r="X9" s="9">
        <v>9.6</v>
      </c>
      <c r="Y9" s="14">
        <f t="shared" si="6"/>
        <v>7</v>
      </c>
      <c r="Z9" s="10"/>
      <c r="AA9" s="36"/>
      <c r="AB9" s="14" t="e">
        <f t="shared" si="7"/>
        <v>#N/A</v>
      </c>
      <c r="AD9" s="24">
        <f t="shared" si="9"/>
        <v>57.300000000000004</v>
      </c>
      <c r="AE9" s="14">
        <f t="shared" si="8"/>
        <v>5</v>
      </c>
    </row>
    <row r="10" spans="1:31" ht="18" customHeight="1">
      <c r="A10" s="30" t="s">
        <v>13</v>
      </c>
      <c r="B10" s="29" t="s">
        <v>191</v>
      </c>
      <c r="C10" s="29" t="s">
        <v>95</v>
      </c>
      <c r="D10" s="15" t="s">
        <v>154</v>
      </c>
      <c r="E10" s="18"/>
      <c r="F10" s="9">
        <f>12.15-4.9</f>
        <v>7.25</v>
      </c>
      <c r="G10" s="14">
        <f t="shared" si="0"/>
        <v>11</v>
      </c>
      <c r="H10" s="11"/>
      <c r="I10" s="9">
        <v>10.199999999999999</v>
      </c>
      <c r="J10" s="14">
        <f t="shared" si="1"/>
        <v>2</v>
      </c>
      <c r="K10" s="11"/>
      <c r="L10" s="9">
        <v>9.4499999999999993</v>
      </c>
      <c r="M10" s="14">
        <f t="shared" si="2"/>
        <v>3</v>
      </c>
      <c r="N10" s="11"/>
      <c r="O10" s="35">
        <v>9.1999999999999993</v>
      </c>
      <c r="P10" s="35">
        <v>9.1</v>
      </c>
      <c r="Q10" s="11"/>
      <c r="R10" s="24">
        <f t="shared" si="3"/>
        <v>9.1499999999999986</v>
      </c>
      <c r="S10" s="14">
        <f t="shared" si="4"/>
        <v>11</v>
      </c>
      <c r="T10" s="11"/>
      <c r="U10" s="9">
        <v>10.45</v>
      </c>
      <c r="V10" s="14">
        <f t="shared" si="5"/>
        <v>3</v>
      </c>
      <c r="W10" s="11"/>
      <c r="X10" s="9">
        <v>9.6999999999999993</v>
      </c>
      <c r="Y10" s="14">
        <f t="shared" si="6"/>
        <v>5</v>
      </c>
      <c r="Z10" s="10"/>
      <c r="AA10" s="36"/>
      <c r="AB10" s="14" t="e">
        <f t="shared" si="7"/>
        <v>#N/A</v>
      </c>
      <c r="AD10" s="24">
        <f t="shared" si="9"/>
        <v>56.2</v>
      </c>
      <c r="AE10" s="14">
        <f t="shared" si="8"/>
        <v>7</v>
      </c>
    </row>
    <row r="11" spans="1:31" ht="18" customHeight="1">
      <c r="A11" s="30" t="s">
        <v>14</v>
      </c>
      <c r="B11" s="29" t="s">
        <v>191</v>
      </c>
      <c r="C11" s="29" t="s">
        <v>95</v>
      </c>
      <c r="D11" s="15" t="s">
        <v>154</v>
      </c>
      <c r="E11" s="18"/>
      <c r="F11" s="9">
        <f>12.45-2.9</f>
        <v>9.5499999999999989</v>
      </c>
      <c r="G11" s="14">
        <f t="shared" si="0"/>
        <v>9</v>
      </c>
      <c r="H11" s="11"/>
      <c r="I11" s="9">
        <v>10.199999999999999</v>
      </c>
      <c r="J11" s="14">
        <f t="shared" si="1"/>
        <v>2</v>
      </c>
      <c r="K11" s="11"/>
      <c r="L11" s="9">
        <v>9.25</v>
      </c>
      <c r="M11" s="14">
        <f t="shared" si="2"/>
        <v>5</v>
      </c>
      <c r="N11" s="11"/>
      <c r="O11" s="35">
        <v>9.6999999999999993</v>
      </c>
      <c r="P11" s="35">
        <v>10.1</v>
      </c>
      <c r="Q11" s="11"/>
      <c r="R11" s="24">
        <f t="shared" si="3"/>
        <v>9.8999999999999986</v>
      </c>
      <c r="S11" s="14">
        <f t="shared" si="4"/>
        <v>7</v>
      </c>
      <c r="T11" s="11"/>
      <c r="U11" s="9">
        <v>10.25</v>
      </c>
      <c r="V11" s="14">
        <f t="shared" si="5"/>
        <v>5</v>
      </c>
      <c r="W11" s="11"/>
      <c r="X11" s="9">
        <v>9.1</v>
      </c>
      <c r="Y11" s="14">
        <f t="shared" si="6"/>
        <v>8</v>
      </c>
      <c r="Z11" s="10"/>
      <c r="AA11" s="36"/>
      <c r="AB11" s="14" t="e">
        <f t="shared" si="7"/>
        <v>#N/A</v>
      </c>
      <c r="AD11" s="24">
        <f t="shared" si="9"/>
        <v>58.25</v>
      </c>
      <c r="AE11" s="14">
        <f t="shared" si="8"/>
        <v>3</v>
      </c>
    </row>
    <row r="12" spans="1:31" ht="18" customHeight="1">
      <c r="A12" s="30" t="s">
        <v>15</v>
      </c>
      <c r="B12" s="29" t="s">
        <v>191</v>
      </c>
      <c r="C12" s="29" t="s">
        <v>95</v>
      </c>
      <c r="D12" s="15" t="s">
        <v>154</v>
      </c>
      <c r="E12" s="18"/>
      <c r="F12" s="9">
        <f>12.4-1.4</f>
        <v>11</v>
      </c>
      <c r="G12" s="14">
        <f t="shared" si="0"/>
        <v>5</v>
      </c>
      <c r="H12" s="11"/>
      <c r="I12" s="9">
        <v>8</v>
      </c>
      <c r="J12" s="14">
        <f t="shared" si="1"/>
        <v>6</v>
      </c>
      <c r="K12" s="11"/>
      <c r="L12" s="9">
        <v>8.65</v>
      </c>
      <c r="M12" s="14">
        <f t="shared" si="2"/>
        <v>7</v>
      </c>
      <c r="N12" s="11"/>
      <c r="O12" s="35">
        <v>9.4</v>
      </c>
      <c r="P12" s="35">
        <v>9.9</v>
      </c>
      <c r="Q12" s="11"/>
      <c r="R12" s="24">
        <f t="shared" si="3"/>
        <v>9.65</v>
      </c>
      <c r="S12" s="14">
        <f t="shared" si="4"/>
        <v>8</v>
      </c>
      <c r="T12" s="11"/>
      <c r="U12" s="9">
        <v>10.15</v>
      </c>
      <c r="V12" s="14">
        <f t="shared" si="5"/>
        <v>6</v>
      </c>
      <c r="W12" s="11"/>
      <c r="X12" s="9">
        <v>9.6999999999999993</v>
      </c>
      <c r="Y12" s="14">
        <f t="shared" si="6"/>
        <v>5</v>
      </c>
      <c r="Z12" s="10"/>
      <c r="AA12" s="36"/>
      <c r="AB12" s="14" t="e">
        <f t="shared" si="7"/>
        <v>#N/A</v>
      </c>
      <c r="AD12" s="24">
        <f t="shared" si="9"/>
        <v>57.149999999999991</v>
      </c>
      <c r="AE12" s="14">
        <f t="shared" si="8"/>
        <v>6</v>
      </c>
    </row>
    <row r="13" spans="1:31" ht="18" customHeight="1">
      <c r="A13" s="30" t="s">
        <v>16</v>
      </c>
      <c r="B13" s="29" t="s">
        <v>101</v>
      </c>
      <c r="C13" s="29" t="s">
        <v>95</v>
      </c>
      <c r="D13" s="15" t="s">
        <v>164</v>
      </c>
      <c r="E13" s="18"/>
      <c r="F13" s="9">
        <f>12.3-1.5</f>
        <v>10.8</v>
      </c>
      <c r="G13" s="14">
        <f t="shared" si="0"/>
        <v>6</v>
      </c>
      <c r="H13" s="11"/>
      <c r="I13" s="36"/>
      <c r="J13" s="14" t="e">
        <f t="shared" si="1"/>
        <v>#N/A</v>
      </c>
      <c r="K13" s="11"/>
      <c r="L13" s="9">
        <v>9.65</v>
      </c>
      <c r="M13" s="14">
        <f t="shared" si="2"/>
        <v>2</v>
      </c>
      <c r="N13" s="11"/>
      <c r="O13" s="35">
        <v>10.1</v>
      </c>
      <c r="P13" s="35">
        <v>10</v>
      </c>
      <c r="Q13" s="11"/>
      <c r="R13" s="24">
        <f t="shared" si="3"/>
        <v>10.050000000000001</v>
      </c>
      <c r="S13" s="14">
        <f t="shared" si="4"/>
        <v>6</v>
      </c>
      <c r="T13" s="11"/>
      <c r="U13" s="9">
        <f>9.55-1.3</f>
        <v>8.25</v>
      </c>
      <c r="V13" s="14">
        <f t="shared" si="5"/>
        <v>10</v>
      </c>
      <c r="W13" s="11"/>
      <c r="X13" s="9">
        <v>8.65</v>
      </c>
      <c r="Y13" s="14">
        <f t="shared" si="6"/>
        <v>9</v>
      </c>
      <c r="Z13" s="10"/>
      <c r="AA13" s="36"/>
      <c r="AB13" s="14" t="e">
        <f t="shared" si="7"/>
        <v>#N/A</v>
      </c>
      <c r="AD13" s="24">
        <f t="shared" si="9"/>
        <v>47.4</v>
      </c>
      <c r="AE13" s="14">
        <f t="shared" si="8"/>
        <v>11</v>
      </c>
    </row>
    <row r="14" spans="1:31" ht="18" customHeight="1">
      <c r="A14" s="30" t="s">
        <v>17</v>
      </c>
      <c r="B14" s="29" t="s">
        <v>101</v>
      </c>
      <c r="C14" s="29" t="s">
        <v>95</v>
      </c>
      <c r="D14" s="15" t="s">
        <v>164</v>
      </c>
      <c r="E14" s="18"/>
      <c r="F14" s="9">
        <f>12.15-1.1</f>
        <v>11.05</v>
      </c>
      <c r="G14" s="14">
        <f t="shared" si="0"/>
        <v>4</v>
      </c>
      <c r="H14" s="11"/>
      <c r="I14" s="9">
        <v>3.2</v>
      </c>
      <c r="J14" s="14">
        <f t="shared" si="1"/>
        <v>10</v>
      </c>
      <c r="K14" s="11"/>
      <c r="L14" s="9">
        <v>7.95</v>
      </c>
      <c r="M14" s="14">
        <f t="shared" si="2"/>
        <v>11</v>
      </c>
      <c r="N14" s="11"/>
      <c r="O14" s="35">
        <v>9.6999999999999993</v>
      </c>
      <c r="P14" s="35">
        <v>9.5</v>
      </c>
      <c r="Q14" s="11"/>
      <c r="R14" s="24">
        <f t="shared" si="3"/>
        <v>9.6</v>
      </c>
      <c r="S14" s="14">
        <f t="shared" si="4"/>
        <v>9</v>
      </c>
      <c r="T14" s="11"/>
      <c r="U14" s="9">
        <f>9.55-1.6</f>
        <v>7.9500000000000011</v>
      </c>
      <c r="V14" s="14">
        <f t="shared" si="5"/>
        <v>11</v>
      </c>
      <c r="W14" s="11"/>
      <c r="X14" s="9">
        <v>8.15</v>
      </c>
      <c r="Y14" s="14">
        <f t="shared" si="6"/>
        <v>11</v>
      </c>
      <c r="Z14" s="10"/>
      <c r="AA14" s="36"/>
      <c r="AB14" s="14" t="e">
        <f t="shared" si="7"/>
        <v>#N/A</v>
      </c>
      <c r="AD14" s="24">
        <f t="shared" si="9"/>
        <v>47.9</v>
      </c>
      <c r="AE14" s="14">
        <f t="shared" si="8"/>
        <v>10</v>
      </c>
    </row>
    <row r="15" spans="1:31" s="47" customFormat="1" ht="18" customHeight="1">
      <c r="A15" s="49" t="s">
        <v>20</v>
      </c>
      <c r="B15" s="50" t="s">
        <v>193</v>
      </c>
      <c r="C15" s="50" t="s">
        <v>95</v>
      </c>
      <c r="D15" s="39" t="s">
        <v>164</v>
      </c>
      <c r="E15" s="40"/>
      <c r="F15" s="41">
        <f>11-1.3</f>
        <v>9.6999999999999993</v>
      </c>
      <c r="G15" s="42">
        <f t="shared" si="0"/>
        <v>8</v>
      </c>
      <c r="H15" s="43"/>
      <c r="I15" s="41">
        <v>7.6</v>
      </c>
      <c r="J15" s="42">
        <f t="shared" si="1"/>
        <v>7</v>
      </c>
      <c r="K15" s="43"/>
      <c r="L15" s="41">
        <v>8.4499999999999993</v>
      </c>
      <c r="M15" s="42">
        <f t="shared" si="2"/>
        <v>8</v>
      </c>
      <c r="N15" s="43"/>
      <c r="O15" s="45">
        <v>10.1</v>
      </c>
      <c r="P15" s="45">
        <v>10.3</v>
      </c>
      <c r="Q15" s="43"/>
      <c r="R15" s="46">
        <f t="shared" si="3"/>
        <v>10.199999999999999</v>
      </c>
      <c r="S15" s="42">
        <f t="shared" si="4"/>
        <v>3</v>
      </c>
      <c r="T15" s="43"/>
      <c r="U15" s="41">
        <f>11.6-1.8</f>
        <v>9.7999999999999989</v>
      </c>
      <c r="V15" s="42">
        <f t="shared" si="5"/>
        <v>9</v>
      </c>
      <c r="W15" s="43"/>
      <c r="X15" s="41">
        <v>8.35</v>
      </c>
      <c r="Y15" s="42">
        <f t="shared" si="6"/>
        <v>10</v>
      </c>
      <c r="Z15" s="44"/>
      <c r="AA15" s="48"/>
      <c r="AB15" s="42" t="e">
        <f t="shared" si="7"/>
        <v>#N/A</v>
      </c>
      <c r="AD15" s="46">
        <f t="shared" si="9"/>
        <v>54.099999999999994</v>
      </c>
      <c r="AE15" s="42">
        <f t="shared" si="8"/>
        <v>9</v>
      </c>
    </row>
    <row r="16" spans="1:31" ht="18" customHeight="1">
      <c r="D16" s="8"/>
      <c r="E16" s="8"/>
      <c r="F16" s="1"/>
      <c r="G16" s="1"/>
      <c r="H16" s="1"/>
      <c r="R16" s="1"/>
      <c r="S16" s="1"/>
      <c r="T16" s="1"/>
      <c r="Y16" s="1"/>
      <c r="Z16" s="1"/>
      <c r="AB16" s="1"/>
      <c r="AD16" s="25"/>
      <c r="AE16" s="1"/>
    </row>
    <row r="17" spans="1:31" ht="18" customHeight="1">
      <c r="A17" s="31" t="s">
        <v>21</v>
      </c>
      <c r="B17" s="26" t="s">
        <v>92</v>
      </c>
      <c r="C17" s="28" t="s">
        <v>117</v>
      </c>
      <c r="D17" s="15" t="s">
        <v>159</v>
      </c>
      <c r="E17" s="18"/>
      <c r="F17" s="9">
        <f>13.1-1.4</f>
        <v>11.7</v>
      </c>
      <c r="G17" s="14">
        <f>RANK(F17,F$17:F$42)</f>
        <v>7</v>
      </c>
      <c r="H17" s="11"/>
      <c r="I17" s="9">
        <v>11.6</v>
      </c>
      <c r="J17" s="14">
        <f>RANK(I17,I$17:I$42)</f>
        <v>4</v>
      </c>
      <c r="K17" s="11"/>
      <c r="L17" s="9">
        <v>10.8</v>
      </c>
      <c r="M17" s="14">
        <f>RANK(L17,L$17:L$42)</f>
        <v>3</v>
      </c>
      <c r="N17" s="11"/>
      <c r="O17" s="35">
        <v>10.7</v>
      </c>
      <c r="P17" s="35">
        <v>10.4</v>
      </c>
      <c r="Q17" s="11"/>
      <c r="R17" s="24">
        <f>(O17+P17)/2</f>
        <v>10.55</v>
      </c>
      <c r="S17" s="14">
        <f>RANK(R17,R$17:R$42)</f>
        <v>9</v>
      </c>
      <c r="T17" s="11"/>
      <c r="U17" s="9">
        <v>10.45</v>
      </c>
      <c r="V17" s="14">
        <f>RANK(U17,U$17:U$42)</f>
        <v>13</v>
      </c>
      <c r="W17" s="11"/>
      <c r="X17" s="9">
        <v>11.2</v>
      </c>
      <c r="Y17" s="14">
        <f>RANK(X17,X$17:X$42)</f>
        <v>4</v>
      </c>
      <c r="Z17" s="10"/>
      <c r="AA17" s="36"/>
      <c r="AB17" s="14" t="e">
        <f>RANK(AA17,AA$17:AA$42)</f>
        <v>#N/A</v>
      </c>
      <c r="AD17" s="24">
        <f t="shared" ref="AD17:AD42" si="10">F17+I17+L17+R17+U17+X17+AA17</f>
        <v>66.3</v>
      </c>
      <c r="AE17" s="14">
        <f>RANK(AD17,AD$17:AD$42)</f>
        <v>6</v>
      </c>
    </row>
    <row r="18" spans="1:31" ht="18" customHeight="1">
      <c r="A18" s="31" t="s">
        <v>112</v>
      </c>
      <c r="B18" s="26" t="s">
        <v>92</v>
      </c>
      <c r="C18" s="28" t="s">
        <v>117</v>
      </c>
      <c r="D18" s="15" t="s">
        <v>159</v>
      </c>
      <c r="E18" s="18"/>
      <c r="F18" s="9">
        <f>12.85-1</f>
        <v>11.85</v>
      </c>
      <c r="G18" s="14">
        <f t="shared" ref="G18:G42" si="11">RANK(F18,F$17:F$42)</f>
        <v>6</v>
      </c>
      <c r="H18" s="11"/>
      <c r="I18" s="9">
        <v>10.9</v>
      </c>
      <c r="J18" s="14">
        <f t="shared" ref="J18:J42" si="12">RANK(I18,I$17:I$42)</f>
        <v>7</v>
      </c>
      <c r="K18" s="11"/>
      <c r="L18" s="9">
        <v>10.3</v>
      </c>
      <c r="M18" s="14">
        <f t="shared" ref="M18:M42" si="13">RANK(L18,L$17:L$42)</f>
        <v>9</v>
      </c>
      <c r="N18" s="11"/>
      <c r="O18" s="35">
        <v>10.199999999999999</v>
      </c>
      <c r="P18" s="35">
        <v>10.1</v>
      </c>
      <c r="Q18" s="11"/>
      <c r="R18" s="24">
        <f t="shared" ref="R18:R42" si="14">(O18+P18)/2</f>
        <v>10.149999999999999</v>
      </c>
      <c r="S18" s="14">
        <f t="shared" ref="S18:S42" si="15">RANK(R18,R$17:R$42)</f>
        <v>18</v>
      </c>
      <c r="T18" s="11"/>
      <c r="U18" s="9">
        <v>11.35</v>
      </c>
      <c r="V18" s="14">
        <f t="shared" ref="V18:V42" si="16">RANK(U18,U$17:U$42)</f>
        <v>4</v>
      </c>
      <c r="W18" s="11"/>
      <c r="X18" s="9">
        <v>10.95</v>
      </c>
      <c r="Y18" s="14">
        <f t="shared" ref="Y18:Y42" si="17">RANK(X18,X$17:X$42)</f>
        <v>6</v>
      </c>
      <c r="Z18" s="10"/>
      <c r="AA18" s="36"/>
      <c r="AB18" s="14" t="e">
        <f t="shared" ref="AB18:AB42" si="18">RANK(AA18,AA$17:AA$42)</f>
        <v>#N/A</v>
      </c>
      <c r="AD18" s="24">
        <f t="shared" si="10"/>
        <v>65.5</v>
      </c>
      <c r="AE18" s="14">
        <f t="shared" ref="AE18:AE42" si="19">RANK(AD18,AD$17:AD$42)</f>
        <v>8</v>
      </c>
    </row>
    <row r="19" spans="1:31" ht="18" customHeight="1">
      <c r="A19" s="31" t="s">
        <v>110</v>
      </c>
      <c r="B19" s="26" t="s">
        <v>92</v>
      </c>
      <c r="C19" s="28" t="s">
        <v>117</v>
      </c>
      <c r="D19" s="15" t="s">
        <v>159</v>
      </c>
      <c r="E19" s="18"/>
      <c r="F19" s="9">
        <f>12.85-0.7</f>
        <v>12.15</v>
      </c>
      <c r="G19" s="14">
        <f t="shared" si="11"/>
        <v>1</v>
      </c>
      <c r="H19" s="11"/>
      <c r="I19" s="9">
        <v>10.3</v>
      </c>
      <c r="J19" s="14">
        <f t="shared" si="12"/>
        <v>11</v>
      </c>
      <c r="K19" s="11"/>
      <c r="L19" s="9">
        <v>11.2</v>
      </c>
      <c r="M19" s="14">
        <f t="shared" si="13"/>
        <v>1</v>
      </c>
      <c r="N19" s="11"/>
      <c r="O19" s="35">
        <v>10.6</v>
      </c>
      <c r="P19" s="35">
        <v>10.8</v>
      </c>
      <c r="Q19" s="11"/>
      <c r="R19" s="24">
        <f t="shared" si="14"/>
        <v>10.7</v>
      </c>
      <c r="S19" s="14">
        <f t="shared" si="15"/>
        <v>7</v>
      </c>
      <c r="T19" s="11"/>
      <c r="U19" s="9">
        <v>11.35</v>
      </c>
      <c r="V19" s="14">
        <f t="shared" si="16"/>
        <v>4</v>
      </c>
      <c r="W19" s="11"/>
      <c r="X19" s="9">
        <v>11.3</v>
      </c>
      <c r="Y19" s="14">
        <f t="shared" si="17"/>
        <v>3</v>
      </c>
      <c r="Z19" s="10"/>
      <c r="AA19" s="36"/>
      <c r="AB19" s="14" t="e">
        <f t="shared" si="18"/>
        <v>#N/A</v>
      </c>
      <c r="AD19" s="24">
        <f t="shared" si="10"/>
        <v>67.000000000000014</v>
      </c>
      <c r="AE19" s="14">
        <f t="shared" si="19"/>
        <v>3</v>
      </c>
    </row>
    <row r="20" spans="1:31" ht="18" customHeight="1">
      <c r="A20" s="31" t="s">
        <v>111</v>
      </c>
      <c r="B20" s="26" t="s">
        <v>92</v>
      </c>
      <c r="C20" s="28" t="s">
        <v>117</v>
      </c>
      <c r="D20" s="15" t="s">
        <v>159</v>
      </c>
      <c r="E20" s="18"/>
      <c r="F20" s="9">
        <f>12.3-1.9</f>
        <v>10.4</v>
      </c>
      <c r="G20" s="14">
        <f t="shared" si="11"/>
        <v>21</v>
      </c>
      <c r="H20" s="11"/>
      <c r="I20" s="9">
        <v>11.2</v>
      </c>
      <c r="J20" s="14">
        <f t="shared" si="12"/>
        <v>5</v>
      </c>
      <c r="K20" s="11"/>
      <c r="L20" s="9">
        <v>9.85</v>
      </c>
      <c r="M20" s="14">
        <f t="shared" si="13"/>
        <v>13</v>
      </c>
      <c r="N20" s="11"/>
      <c r="O20" s="35">
        <v>10.5</v>
      </c>
      <c r="P20" s="35">
        <v>10.3</v>
      </c>
      <c r="Q20" s="11"/>
      <c r="R20" s="24">
        <f t="shared" si="14"/>
        <v>10.4</v>
      </c>
      <c r="S20" s="14">
        <f t="shared" si="15"/>
        <v>14</v>
      </c>
      <c r="T20" s="11"/>
      <c r="U20" s="9">
        <v>9.6999999999999993</v>
      </c>
      <c r="V20" s="14">
        <f t="shared" si="16"/>
        <v>23</v>
      </c>
      <c r="W20" s="11"/>
      <c r="X20" s="9">
        <v>10.9</v>
      </c>
      <c r="Y20" s="14">
        <f t="shared" si="17"/>
        <v>7</v>
      </c>
      <c r="Z20" s="10"/>
      <c r="AA20" s="36"/>
      <c r="AB20" s="14" t="e">
        <f t="shared" si="18"/>
        <v>#N/A</v>
      </c>
      <c r="AD20" s="24">
        <f t="shared" si="10"/>
        <v>62.449999999999996</v>
      </c>
      <c r="AE20" s="14">
        <f t="shared" si="19"/>
        <v>11</v>
      </c>
    </row>
    <row r="21" spans="1:31" ht="18" customHeight="1">
      <c r="A21" s="31" t="s">
        <v>105</v>
      </c>
      <c r="B21" s="26" t="s">
        <v>92</v>
      </c>
      <c r="C21" s="28" t="s">
        <v>117</v>
      </c>
      <c r="D21" s="15" t="s">
        <v>141</v>
      </c>
      <c r="E21" s="18"/>
      <c r="F21" s="9">
        <f>12.85-0.7</f>
        <v>12.15</v>
      </c>
      <c r="G21" s="14">
        <f t="shared" si="11"/>
        <v>1</v>
      </c>
      <c r="H21" s="11"/>
      <c r="I21" s="9">
        <v>10.9</v>
      </c>
      <c r="J21" s="14">
        <f t="shared" si="12"/>
        <v>7</v>
      </c>
      <c r="K21" s="11"/>
      <c r="L21" s="9">
        <v>10.5</v>
      </c>
      <c r="M21" s="14">
        <f t="shared" si="13"/>
        <v>6</v>
      </c>
      <c r="N21" s="11"/>
      <c r="O21" s="35">
        <v>11.1</v>
      </c>
      <c r="P21" s="35">
        <v>11.1</v>
      </c>
      <c r="Q21" s="11"/>
      <c r="R21" s="24">
        <f t="shared" si="14"/>
        <v>11.1</v>
      </c>
      <c r="S21" s="14">
        <f t="shared" si="15"/>
        <v>1</v>
      </c>
      <c r="T21" s="11"/>
      <c r="U21" s="9">
        <v>11.05</v>
      </c>
      <c r="V21" s="14">
        <f t="shared" si="16"/>
        <v>6</v>
      </c>
      <c r="W21" s="11"/>
      <c r="X21" s="9">
        <v>10.9</v>
      </c>
      <c r="Y21" s="14">
        <f t="shared" si="17"/>
        <v>7</v>
      </c>
      <c r="Z21" s="10"/>
      <c r="AA21" s="36"/>
      <c r="AB21" s="14" t="e">
        <f t="shared" si="18"/>
        <v>#N/A</v>
      </c>
      <c r="AD21" s="24">
        <f t="shared" si="10"/>
        <v>66.600000000000009</v>
      </c>
      <c r="AE21" s="14">
        <f t="shared" si="19"/>
        <v>5</v>
      </c>
    </row>
    <row r="22" spans="1:31" ht="18" customHeight="1">
      <c r="A22" s="31" t="s">
        <v>109</v>
      </c>
      <c r="B22" s="26" t="s">
        <v>92</v>
      </c>
      <c r="C22" s="28" t="s">
        <v>117</v>
      </c>
      <c r="D22" s="15" t="s">
        <v>141</v>
      </c>
      <c r="E22" s="18"/>
      <c r="F22" s="9">
        <f>13-1.6</f>
        <v>11.4</v>
      </c>
      <c r="G22" s="14">
        <f t="shared" si="11"/>
        <v>9</v>
      </c>
      <c r="H22" s="11"/>
      <c r="I22" s="9">
        <v>11.7</v>
      </c>
      <c r="J22" s="14">
        <f t="shared" si="12"/>
        <v>3</v>
      </c>
      <c r="K22" s="11"/>
      <c r="L22" s="9">
        <v>11.15</v>
      </c>
      <c r="M22" s="14">
        <f t="shared" si="13"/>
        <v>2</v>
      </c>
      <c r="N22" s="11"/>
      <c r="O22" s="35">
        <v>8.1</v>
      </c>
      <c r="P22" s="35">
        <v>11.1</v>
      </c>
      <c r="Q22" s="11"/>
      <c r="R22" s="24">
        <f t="shared" si="14"/>
        <v>9.6</v>
      </c>
      <c r="S22" s="14">
        <f t="shared" si="15"/>
        <v>25</v>
      </c>
      <c r="T22" s="11"/>
      <c r="U22" s="9">
        <v>11.85</v>
      </c>
      <c r="V22" s="14">
        <f t="shared" si="16"/>
        <v>1</v>
      </c>
      <c r="W22" s="11"/>
      <c r="X22" s="9">
        <v>11.1</v>
      </c>
      <c r="Y22" s="14">
        <f t="shared" si="17"/>
        <v>5</v>
      </c>
      <c r="Z22" s="10"/>
      <c r="AA22" s="36"/>
      <c r="AB22" s="14" t="e">
        <f t="shared" si="18"/>
        <v>#N/A</v>
      </c>
      <c r="AD22" s="24">
        <f t="shared" si="10"/>
        <v>66.8</v>
      </c>
      <c r="AE22" s="14">
        <f t="shared" si="19"/>
        <v>4</v>
      </c>
    </row>
    <row r="23" spans="1:31" ht="18" customHeight="1">
      <c r="A23" s="31" t="s">
        <v>22</v>
      </c>
      <c r="B23" s="26" t="s">
        <v>92</v>
      </c>
      <c r="C23" s="28" t="s">
        <v>117</v>
      </c>
      <c r="D23" s="15" t="s">
        <v>141</v>
      </c>
      <c r="E23" s="18"/>
      <c r="F23" s="9">
        <f>12.05-1.1</f>
        <v>10.950000000000001</v>
      </c>
      <c r="G23" s="14">
        <f t="shared" si="11"/>
        <v>15</v>
      </c>
      <c r="H23" s="11"/>
      <c r="I23" s="9">
        <v>9.4</v>
      </c>
      <c r="J23" s="14">
        <f t="shared" si="12"/>
        <v>17</v>
      </c>
      <c r="K23" s="11"/>
      <c r="L23" s="9">
        <v>9.65</v>
      </c>
      <c r="M23" s="14">
        <f t="shared" si="13"/>
        <v>16</v>
      </c>
      <c r="N23" s="11"/>
      <c r="O23" s="35">
        <v>10.4</v>
      </c>
      <c r="P23" s="35">
        <v>10.1</v>
      </c>
      <c r="Q23" s="11"/>
      <c r="R23" s="24">
        <f t="shared" si="14"/>
        <v>10.25</v>
      </c>
      <c r="S23" s="14">
        <f t="shared" si="15"/>
        <v>17</v>
      </c>
      <c r="T23" s="11"/>
      <c r="U23" s="9">
        <v>10.65</v>
      </c>
      <c r="V23" s="14">
        <f t="shared" si="16"/>
        <v>10</v>
      </c>
      <c r="W23" s="11"/>
      <c r="X23" s="9">
        <v>9.6</v>
      </c>
      <c r="Y23" s="14">
        <f t="shared" si="17"/>
        <v>15</v>
      </c>
      <c r="Z23" s="10"/>
      <c r="AA23" s="36"/>
      <c r="AB23" s="14" t="e">
        <f t="shared" si="18"/>
        <v>#N/A</v>
      </c>
      <c r="AD23" s="24">
        <f t="shared" si="10"/>
        <v>60.5</v>
      </c>
      <c r="AE23" s="14">
        <f t="shared" si="19"/>
        <v>15</v>
      </c>
    </row>
    <row r="24" spans="1:31" ht="18" customHeight="1">
      <c r="A24" s="31" t="s">
        <v>23</v>
      </c>
      <c r="B24" s="26" t="s">
        <v>92</v>
      </c>
      <c r="C24" s="28" t="s">
        <v>117</v>
      </c>
      <c r="D24" s="15" t="s">
        <v>141</v>
      </c>
      <c r="E24" s="18"/>
      <c r="F24" s="9">
        <f>12.35-1.1</f>
        <v>11.25</v>
      </c>
      <c r="G24" s="14">
        <f t="shared" si="11"/>
        <v>11</v>
      </c>
      <c r="H24" s="11"/>
      <c r="I24" s="9">
        <v>8.4</v>
      </c>
      <c r="J24" s="14">
        <f t="shared" si="12"/>
        <v>22</v>
      </c>
      <c r="K24" s="11"/>
      <c r="L24" s="9">
        <v>9.35</v>
      </c>
      <c r="M24" s="14">
        <f t="shared" si="13"/>
        <v>22</v>
      </c>
      <c r="N24" s="11"/>
      <c r="O24" s="35">
        <v>10.199999999999999</v>
      </c>
      <c r="P24" s="35">
        <v>10</v>
      </c>
      <c r="Q24" s="11"/>
      <c r="R24" s="24">
        <f t="shared" si="14"/>
        <v>10.1</v>
      </c>
      <c r="S24" s="14">
        <f t="shared" si="15"/>
        <v>20</v>
      </c>
      <c r="T24" s="11"/>
      <c r="U24" s="9">
        <v>10.8</v>
      </c>
      <c r="V24" s="14">
        <f t="shared" si="16"/>
        <v>7</v>
      </c>
      <c r="W24" s="11"/>
      <c r="X24" s="9">
        <v>10</v>
      </c>
      <c r="Y24" s="14">
        <f t="shared" si="17"/>
        <v>11</v>
      </c>
      <c r="Z24" s="10"/>
      <c r="AA24" s="36"/>
      <c r="AB24" s="14" t="e">
        <f t="shared" si="18"/>
        <v>#N/A</v>
      </c>
      <c r="AD24" s="24">
        <f t="shared" si="10"/>
        <v>59.900000000000006</v>
      </c>
      <c r="AE24" s="14">
        <f t="shared" si="19"/>
        <v>18</v>
      </c>
    </row>
    <row r="25" spans="1:31" ht="18" customHeight="1">
      <c r="A25" s="31" t="s">
        <v>24</v>
      </c>
      <c r="B25" s="26" t="s">
        <v>92</v>
      </c>
      <c r="C25" s="28" t="s">
        <v>117</v>
      </c>
      <c r="D25" s="15" t="s">
        <v>141</v>
      </c>
      <c r="E25" s="18"/>
      <c r="F25" s="9">
        <f>12.05-2.1</f>
        <v>9.9500000000000011</v>
      </c>
      <c r="G25" s="14">
        <f t="shared" si="11"/>
        <v>26</v>
      </c>
      <c r="H25" s="11"/>
      <c r="I25" s="9">
        <v>9.1</v>
      </c>
      <c r="J25" s="14">
        <f t="shared" si="12"/>
        <v>19</v>
      </c>
      <c r="K25" s="11"/>
      <c r="L25" s="9">
        <v>9.65</v>
      </c>
      <c r="M25" s="14">
        <f t="shared" si="13"/>
        <v>16</v>
      </c>
      <c r="N25" s="11"/>
      <c r="O25" s="35">
        <v>8.6999999999999993</v>
      </c>
      <c r="P25" s="35">
        <v>10</v>
      </c>
      <c r="Q25" s="11"/>
      <c r="R25" s="24">
        <f t="shared" si="14"/>
        <v>9.35</v>
      </c>
      <c r="S25" s="14">
        <f t="shared" si="15"/>
        <v>26</v>
      </c>
      <c r="T25" s="11"/>
      <c r="U25" s="9">
        <v>9.9499999999999993</v>
      </c>
      <c r="V25" s="14">
        <f t="shared" si="16"/>
        <v>20</v>
      </c>
      <c r="W25" s="11"/>
      <c r="X25" s="9">
        <v>9.15</v>
      </c>
      <c r="Y25" s="14">
        <f t="shared" si="17"/>
        <v>18</v>
      </c>
      <c r="Z25" s="10"/>
      <c r="AA25" s="36"/>
      <c r="AB25" s="14" t="e">
        <f t="shared" si="18"/>
        <v>#N/A</v>
      </c>
      <c r="AD25" s="24">
        <f t="shared" si="10"/>
        <v>57.15</v>
      </c>
      <c r="AE25" s="14">
        <f t="shared" si="19"/>
        <v>22</v>
      </c>
    </row>
    <row r="26" spans="1:31" ht="18" customHeight="1">
      <c r="A26" s="31" t="s">
        <v>113</v>
      </c>
      <c r="B26" s="26" t="s">
        <v>114</v>
      </c>
      <c r="C26" s="28" t="s">
        <v>117</v>
      </c>
      <c r="D26" s="15" t="s">
        <v>145</v>
      </c>
      <c r="E26" s="18"/>
      <c r="F26" s="9">
        <f>12.9-1</f>
        <v>11.9</v>
      </c>
      <c r="G26" s="14">
        <f t="shared" si="11"/>
        <v>5</v>
      </c>
      <c r="H26" s="11"/>
      <c r="I26" s="9">
        <v>12.3</v>
      </c>
      <c r="J26" s="14">
        <f t="shared" si="12"/>
        <v>1</v>
      </c>
      <c r="K26" s="11"/>
      <c r="L26" s="9">
        <v>10.45</v>
      </c>
      <c r="M26" s="14">
        <f t="shared" si="13"/>
        <v>8</v>
      </c>
      <c r="N26" s="11"/>
      <c r="O26" s="35">
        <v>10.5</v>
      </c>
      <c r="P26" s="35">
        <v>11</v>
      </c>
      <c r="Q26" s="11"/>
      <c r="R26" s="24">
        <f t="shared" si="14"/>
        <v>10.75</v>
      </c>
      <c r="S26" s="14">
        <f t="shared" si="15"/>
        <v>6</v>
      </c>
      <c r="T26" s="11"/>
      <c r="U26" s="9">
        <v>11.8</v>
      </c>
      <c r="V26" s="14">
        <f t="shared" si="16"/>
        <v>2</v>
      </c>
      <c r="W26" s="11"/>
      <c r="X26" s="9">
        <v>11.7</v>
      </c>
      <c r="Y26" s="14">
        <f t="shared" si="17"/>
        <v>1</v>
      </c>
      <c r="Z26" s="10"/>
      <c r="AA26" s="36"/>
      <c r="AB26" s="14" t="e">
        <f t="shared" si="18"/>
        <v>#N/A</v>
      </c>
      <c r="AD26" s="24">
        <f t="shared" si="10"/>
        <v>68.900000000000006</v>
      </c>
      <c r="AE26" s="14">
        <f t="shared" si="19"/>
        <v>1</v>
      </c>
    </row>
    <row r="27" spans="1:31" ht="18" customHeight="1">
      <c r="A27" s="31" t="s">
        <v>107</v>
      </c>
      <c r="B27" s="26" t="s">
        <v>114</v>
      </c>
      <c r="C27" s="28" t="s">
        <v>117</v>
      </c>
      <c r="D27" s="15" t="s">
        <v>145</v>
      </c>
      <c r="E27" s="18"/>
      <c r="F27" s="9">
        <f>12.95-1</f>
        <v>11.95</v>
      </c>
      <c r="G27" s="14">
        <f t="shared" si="11"/>
        <v>3</v>
      </c>
      <c r="H27" s="11"/>
      <c r="I27" s="9">
        <v>11.1</v>
      </c>
      <c r="J27" s="14">
        <f t="shared" si="12"/>
        <v>6</v>
      </c>
      <c r="K27" s="11"/>
      <c r="L27" s="9">
        <v>10.25</v>
      </c>
      <c r="M27" s="14">
        <f t="shared" si="13"/>
        <v>10</v>
      </c>
      <c r="N27" s="11"/>
      <c r="O27" s="35">
        <v>10.8</v>
      </c>
      <c r="P27" s="35">
        <v>10.9</v>
      </c>
      <c r="Q27" s="11"/>
      <c r="R27" s="24">
        <f t="shared" si="14"/>
        <v>10.850000000000001</v>
      </c>
      <c r="S27" s="14">
        <f t="shared" si="15"/>
        <v>5</v>
      </c>
      <c r="T27" s="11"/>
      <c r="U27" s="9">
        <v>11.5</v>
      </c>
      <c r="V27" s="14">
        <f t="shared" si="16"/>
        <v>3</v>
      </c>
      <c r="W27" s="11"/>
      <c r="X27" s="9">
        <v>10.45</v>
      </c>
      <c r="Y27" s="14">
        <f t="shared" si="17"/>
        <v>10</v>
      </c>
      <c r="Z27" s="10"/>
      <c r="AA27" s="36"/>
      <c r="AB27" s="14" t="e">
        <f t="shared" si="18"/>
        <v>#N/A</v>
      </c>
      <c r="AD27" s="24">
        <f t="shared" si="10"/>
        <v>66.099999999999994</v>
      </c>
      <c r="AE27" s="14">
        <f t="shared" si="19"/>
        <v>7</v>
      </c>
    </row>
    <row r="28" spans="1:31" ht="18" customHeight="1">
      <c r="A28" s="31" t="s">
        <v>115</v>
      </c>
      <c r="B28" s="26" t="s">
        <v>114</v>
      </c>
      <c r="C28" s="28" t="s">
        <v>117</v>
      </c>
      <c r="D28" s="15" t="s">
        <v>145</v>
      </c>
      <c r="E28" s="18"/>
      <c r="F28" s="9">
        <f>12.75-1.1</f>
        <v>11.65</v>
      </c>
      <c r="G28" s="14">
        <f t="shared" si="11"/>
        <v>8</v>
      </c>
      <c r="H28" s="11"/>
      <c r="I28" s="9">
        <v>11.8</v>
      </c>
      <c r="J28" s="14">
        <f t="shared" si="12"/>
        <v>2</v>
      </c>
      <c r="K28" s="11"/>
      <c r="L28" s="9">
        <v>10.7</v>
      </c>
      <c r="M28" s="14">
        <f t="shared" si="13"/>
        <v>5</v>
      </c>
      <c r="N28" s="11"/>
      <c r="O28" s="35">
        <v>11.1</v>
      </c>
      <c r="P28" s="35">
        <v>11</v>
      </c>
      <c r="Q28" s="11"/>
      <c r="R28" s="24">
        <f t="shared" si="14"/>
        <v>11.05</v>
      </c>
      <c r="S28" s="14">
        <f t="shared" si="15"/>
        <v>2</v>
      </c>
      <c r="T28" s="11"/>
      <c r="U28" s="9">
        <v>10.75</v>
      </c>
      <c r="V28" s="14">
        <f t="shared" si="16"/>
        <v>8</v>
      </c>
      <c r="W28" s="11"/>
      <c r="X28" s="9">
        <v>11.45</v>
      </c>
      <c r="Y28" s="14">
        <f t="shared" si="17"/>
        <v>2</v>
      </c>
      <c r="Z28" s="10"/>
      <c r="AA28" s="36"/>
      <c r="AB28" s="14" t="e">
        <f t="shared" si="18"/>
        <v>#N/A</v>
      </c>
      <c r="AD28" s="24">
        <f t="shared" si="10"/>
        <v>67.400000000000006</v>
      </c>
      <c r="AE28" s="14">
        <f t="shared" si="19"/>
        <v>2</v>
      </c>
    </row>
    <row r="29" spans="1:31" ht="18" customHeight="1">
      <c r="A29" s="31" t="s">
        <v>25</v>
      </c>
      <c r="B29" s="26" t="s">
        <v>102</v>
      </c>
      <c r="C29" s="28" t="s">
        <v>117</v>
      </c>
      <c r="D29" s="15" t="s">
        <v>145</v>
      </c>
      <c r="E29" s="18"/>
      <c r="F29" s="9">
        <f>12.85-0.9</f>
        <v>11.95</v>
      </c>
      <c r="G29" s="14">
        <f t="shared" si="11"/>
        <v>3</v>
      </c>
      <c r="H29" s="11"/>
      <c r="I29" s="9">
        <v>9.8000000000000007</v>
      </c>
      <c r="J29" s="14">
        <f t="shared" si="12"/>
        <v>15</v>
      </c>
      <c r="K29" s="11"/>
      <c r="L29" s="9">
        <v>10.1</v>
      </c>
      <c r="M29" s="14">
        <f t="shared" si="13"/>
        <v>11</v>
      </c>
      <c r="N29" s="11"/>
      <c r="O29" s="35">
        <v>10.4</v>
      </c>
      <c r="P29" s="35">
        <v>10.5</v>
      </c>
      <c r="Q29" s="11"/>
      <c r="R29" s="24">
        <f t="shared" si="14"/>
        <v>10.45</v>
      </c>
      <c r="S29" s="14">
        <f t="shared" si="15"/>
        <v>13</v>
      </c>
      <c r="T29" s="11"/>
      <c r="U29" s="9">
        <v>10.4</v>
      </c>
      <c r="V29" s="14">
        <f t="shared" si="16"/>
        <v>15</v>
      </c>
      <c r="W29" s="11"/>
      <c r="X29" s="9">
        <v>8.8000000000000007</v>
      </c>
      <c r="Y29" s="14">
        <f t="shared" si="17"/>
        <v>20</v>
      </c>
      <c r="Z29" s="10"/>
      <c r="AA29" s="36"/>
      <c r="AB29" s="14" t="e">
        <f t="shared" si="18"/>
        <v>#N/A</v>
      </c>
      <c r="AD29" s="24">
        <f t="shared" si="10"/>
        <v>61.5</v>
      </c>
      <c r="AE29" s="14">
        <f t="shared" si="19"/>
        <v>12</v>
      </c>
    </row>
    <row r="30" spans="1:31" ht="18" customHeight="1">
      <c r="A30" s="31" t="s">
        <v>26</v>
      </c>
      <c r="B30" s="26" t="s">
        <v>102</v>
      </c>
      <c r="C30" s="28" t="s">
        <v>117</v>
      </c>
      <c r="D30" s="15" t="s">
        <v>145</v>
      </c>
      <c r="E30" s="18"/>
      <c r="F30" s="9">
        <f>12.7-1.8</f>
        <v>10.899999999999999</v>
      </c>
      <c r="G30" s="14">
        <f t="shared" si="11"/>
        <v>17</v>
      </c>
      <c r="H30" s="11"/>
      <c r="I30" s="9">
        <f>11.6-4</f>
        <v>7.6</v>
      </c>
      <c r="J30" s="14">
        <f t="shared" si="12"/>
        <v>24</v>
      </c>
      <c r="K30" s="11"/>
      <c r="L30" s="9">
        <v>9.5500000000000007</v>
      </c>
      <c r="M30" s="14">
        <f t="shared" si="13"/>
        <v>20</v>
      </c>
      <c r="N30" s="11"/>
      <c r="O30" s="35">
        <v>10.3</v>
      </c>
      <c r="P30" s="35">
        <f>11.6-0.9</f>
        <v>10.7</v>
      </c>
      <c r="Q30" s="11"/>
      <c r="R30" s="24">
        <f t="shared" si="14"/>
        <v>10.5</v>
      </c>
      <c r="S30" s="14">
        <f t="shared" si="15"/>
        <v>11</v>
      </c>
      <c r="T30" s="11"/>
      <c r="U30" s="9">
        <v>10.1</v>
      </c>
      <c r="V30" s="14">
        <f t="shared" si="16"/>
        <v>18</v>
      </c>
      <c r="W30" s="11"/>
      <c r="X30" s="9">
        <v>9.75</v>
      </c>
      <c r="Y30" s="14">
        <f t="shared" si="17"/>
        <v>14</v>
      </c>
      <c r="Z30" s="10"/>
      <c r="AA30" s="36"/>
      <c r="AB30" s="14" t="e">
        <f t="shared" si="18"/>
        <v>#N/A</v>
      </c>
      <c r="AD30" s="24">
        <f t="shared" si="10"/>
        <v>58.4</v>
      </c>
      <c r="AE30" s="14">
        <f t="shared" si="19"/>
        <v>19</v>
      </c>
    </row>
    <row r="31" spans="1:31" ht="18" customHeight="1">
      <c r="A31" s="31" t="s">
        <v>106</v>
      </c>
      <c r="B31" s="26" t="s">
        <v>102</v>
      </c>
      <c r="C31" s="28" t="s">
        <v>117</v>
      </c>
      <c r="D31" s="15" t="s">
        <v>145</v>
      </c>
      <c r="E31" s="18"/>
      <c r="F31" s="9">
        <f>12.25-1.6</f>
        <v>10.65</v>
      </c>
      <c r="G31" s="14">
        <f t="shared" si="11"/>
        <v>19</v>
      </c>
      <c r="H31" s="11"/>
      <c r="I31" s="9">
        <v>10</v>
      </c>
      <c r="J31" s="14">
        <f t="shared" si="12"/>
        <v>13</v>
      </c>
      <c r="K31" s="11"/>
      <c r="L31" s="9">
        <v>9.6</v>
      </c>
      <c r="M31" s="14">
        <f t="shared" si="13"/>
        <v>18</v>
      </c>
      <c r="N31" s="11"/>
      <c r="O31" s="35">
        <v>10.5</v>
      </c>
      <c r="P31" s="35">
        <v>10.7</v>
      </c>
      <c r="Q31" s="11"/>
      <c r="R31" s="24">
        <f t="shared" si="14"/>
        <v>10.6</v>
      </c>
      <c r="S31" s="14">
        <f t="shared" si="15"/>
        <v>8</v>
      </c>
      <c r="T31" s="11"/>
      <c r="U31" s="9">
        <v>10.6</v>
      </c>
      <c r="V31" s="14">
        <f t="shared" si="16"/>
        <v>11</v>
      </c>
      <c r="W31" s="11"/>
      <c r="X31" s="9">
        <v>8.9</v>
      </c>
      <c r="Y31" s="14">
        <f t="shared" si="17"/>
        <v>19</v>
      </c>
      <c r="Z31" s="10"/>
      <c r="AA31" s="36"/>
      <c r="AB31" s="14" t="e">
        <f t="shared" si="18"/>
        <v>#N/A</v>
      </c>
      <c r="AD31" s="24">
        <f t="shared" si="10"/>
        <v>60.35</v>
      </c>
      <c r="AE31" s="14">
        <f t="shared" si="19"/>
        <v>16</v>
      </c>
    </row>
    <row r="32" spans="1:31" ht="18" customHeight="1">
      <c r="A32" s="31" t="s">
        <v>27</v>
      </c>
      <c r="B32" s="26" t="s">
        <v>100</v>
      </c>
      <c r="C32" s="28" t="s">
        <v>117</v>
      </c>
      <c r="D32" s="15" t="s">
        <v>150</v>
      </c>
      <c r="E32" s="18"/>
      <c r="F32" s="9">
        <f>12.6-1.7</f>
        <v>10.9</v>
      </c>
      <c r="G32" s="14">
        <f t="shared" si="11"/>
        <v>16</v>
      </c>
      <c r="H32" s="11"/>
      <c r="I32" s="9">
        <v>9</v>
      </c>
      <c r="J32" s="14">
        <f t="shared" si="12"/>
        <v>20</v>
      </c>
      <c r="K32" s="11"/>
      <c r="L32" s="9">
        <v>8.85</v>
      </c>
      <c r="M32" s="14">
        <f t="shared" si="13"/>
        <v>24</v>
      </c>
      <c r="N32" s="11"/>
      <c r="O32" s="35">
        <v>10.6</v>
      </c>
      <c r="P32" s="35">
        <v>10</v>
      </c>
      <c r="Q32" s="11"/>
      <c r="R32" s="24">
        <f t="shared" si="14"/>
        <v>10.3</v>
      </c>
      <c r="S32" s="14">
        <f t="shared" si="15"/>
        <v>15</v>
      </c>
      <c r="T32" s="11"/>
      <c r="U32" s="9">
        <v>10.15</v>
      </c>
      <c r="V32" s="14">
        <f t="shared" si="16"/>
        <v>16</v>
      </c>
      <c r="W32" s="11"/>
      <c r="X32" s="9">
        <v>8.0500000000000007</v>
      </c>
      <c r="Y32" s="14">
        <f t="shared" si="17"/>
        <v>25</v>
      </c>
      <c r="Z32" s="10"/>
      <c r="AA32" s="36"/>
      <c r="AB32" s="14" t="e">
        <f t="shared" si="18"/>
        <v>#N/A</v>
      </c>
      <c r="AD32" s="24">
        <f t="shared" si="10"/>
        <v>57.25</v>
      </c>
      <c r="AE32" s="14">
        <f t="shared" si="19"/>
        <v>20</v>
      </c>
    </row>
    <row r="33" spans="1:31" ht="18" customHeight="1">
      <c r="A33" s="31" t="s">
        <v>28</v>
      </c>
      <c r="B33" s="26" t="s">
        <v>100</v>
      </c>
      <c r="C33" s="28" t="s">
        <v>117</v>
      </c>
      <c r="D33" s="15" t="s">
        <v>150</v>
      </c>
      <c r="E33" s="18"/>
      <c r="F33" s="9">
        <f>12.6-1.6</f>
        <v>11</v>
      </c>
      <c r="G33" s="14">
        <f t="shared" si="11"/>
        <v>13</v>
      </c>
      <c r="H33" s="11"/>
      <c r="I33" s="9">
        <v>9.4</v>
      </c>
      <c r="J33" s="14">
        <f t="shared" si="12"/>
        <v>17</v>
      </c>
      <c r="K33" s="11"/>
      <c r="L33" s="9">
        <v>9.6999999999999993</v>
      </c>
      <c r="M33" s="14">
        <f t="shared" si="13"/>
        <v>15</v>
      </c>
      <c r="N33" s="11"/>
      <c r="O33" s="35">
        <v>9.5</v>
      </c>
      <c r="P33" s="35">
        <v>10.4</v>
      </c>
      <c r="Q33" s="11"/>
      <c r="R33" s="24">
        <f t="shared" si="14"/>
        <v>9.9499999999999993</v>
      </c>
      <c r="S33" s="14">
        <f t="shared" si="15"/>
        <v>21</v>
      </c>
      <c r="T33" s="11"/>
      <c r="U33" s="9">
        <v>10.45</v>
      </c>
      <c r="V33" s="14">
        <f t="shared" si="16"/>
        <v>13</v>
      </c>
      <c r="W33" s="11"/>
      <c r="X33" s="9">
        <v>9.85</v>
      </c>
      <c r="Y33" s="14">
        <f t="shared" si="17"/>
        <v>13</v>
      </c>
      <c r="Z33" s="10"/>
      <c r="AA33" s="36"/>
      <c r="AB33" s="14" t="e">
        <f t="shared" si="18"/>
        <v>#N/A</v>
      </c>
      <c r="AD33" s="24">
        <f t="shared" si="10"/>
        <v>60.35</v>
      </c>
      <c r="AE33" s="14">
        <f t="shared" si="19"/>
        <v>16</v>
      </c>
    </row>
    <row r="34" spans="1:31" ht="18" customHeight="1">
      <c r="A34" s="31" t="s">
        <v>29</v>
      </c>
      <c r="B34" s="26" t="s">
        <v>100</v>
      </c>
      <c r="C34" s="28" t="s">
        <v>117</v>
      </c>
      <c r="D34" s="15" t="s">
        <v>150</v>
      </c>
      <c r="E34" s="18"/>
      <c r="F34" s="9">
        <f>12.35-1.6</f>
        <v>10.75</v>
      </c>
      <c r="G34" s="14">
        <f t="shared" si="11"/>
        <v>18</v>
      </c>
      <c r="H34" s="11"/>
      <c r="I34" s="9">
        <v>10.5</v>
      </c>
      <c r="J34" s="14">
        <f t="shared" si="12"/>
        <v>10</v>
      </c>
      <c r="K34" s="11"/>
      <c r="L34" s="9">
        <v>10.5</v>
      </c>
      <c r="M34" s="14">
        <f t="shared" si="13"/>
        <v>6</v>
      </c>
      <c r="N34" s="11"/>
      <c r="O34" s="35">
        <v>10.9</v>
      </c>
      <c r="P34" s="35">
        <v>11</v>
      </c>
      <c r="Q34" s="11"/>
      <c r="R34" s="24">
        <f t="shared" si="14"/>
        <v>10.95</v>
      </c>
      <c r="S34" s="14">
        <f t="shared" si="15"/>
        <v>3</v>
      </c>
      <c r="T34" s="11"/>
      <c r="U34" s="9">
        <v>10.55</v>
      </c>
      <c r="V34" s="14">
        <f t="shared" si="16"/>
        <v>12</v>
      </c>
      <c r="W34" s="11"/>
      <c r="X34" s="9">
        <v>9.6</v>
      </c>
      <c r="Y34" s="14">
        <f t="shared" si="17"/>
        <v>15</v>
      </c>
      <c r="Z34" s="10"/>
      <c r="AA34" s="36"/>
      <c r="AB34" s="14" t="e">
        <f t="shared" si="18"/>
        <v>#N/A</v>
      </c>
      <c r="AD34" s="24">
        <f t="shared" si="10"/>
        <v>62.85</v>
      </c>
      <c r="AE34" s="14">
        <f t="shared" si="19"/>
        <v>10</v>
      </c>
    </row>
    <row r="35" spans="1:31" ht="18" customHeight="1">
      <c r="A35" s="31" t="s">
        <v>30</v>
      </c>
      <c r="B35" s="26" t="s">
        <v>100</v>
      </c>
      <c r="C35" s="28" t="s">
        <v>117</v>
      </c>
      <c r="D35" s="15" t="s">
        <v>150</v>
      </c>
      <c r="E35" s="18"/>
      <c r="F35" s="9">
        <f>12.65-2.4</f>
        <v>10.25</v>
      </c>
      <c r="G35" s="14">
        <f t="shared" si="11"/>
        <v>23</v>
      </c>
      <c r="H35" s="11"/>
      <c r="I35" s="9">
        <f>11.6-4</f>
        <v>7.6</v>
      </c>
      <c r="J35" s="14">
        <f t="shared" si="12"/>
        <v>24</v>
      </c>
      <c r="K35" s="11"/>
      <c r="L35" s="9">
        <v>9.35</v>
      </c>
      <c r="M35" s="14">
        <f t="shared" si="13"/>
        <v>22</v>
      </c>
      <c r="N35" s="11"/>
      <c r="O35" s="35">
        <v>10.1</v>
      </c>
      <c r="P35" s="35">
        <v>10.199999999999999</v>
      </c>
      <c r="Q35" s="11"/>
      <c r="R35" s="24">
        <f t="shared" si="14"/>
        <v>10.149999999999999</v>
      </c>
      <c r="S35" s="14">
        <f t="shared" si="15"/>
        <v>18</v>
      </c>
      <c r="T35" s="11"/>
      <c r="U35" s="9">
        <v>9.65</v>
      </c>
      <c r="V35" s="14">
        <f t="shared" si="16"/>
        <v>24</v>
      </c>
      <c r="W35" s="11"/>
      <c r="X35" s="9">
        <v>8.1</v>
      </c>
      <c r="Y35" s="14">
        <f t="shared" si="17"/>
        <v>24</v>
      </c>
      <c r="Z35" s="10"/>
      <c r="AA35" s="36"/>
      <c r="AB35" s="14" t="e">
        <f t="shared" si="18"/>
        <v>#N/A</v>
      </c>
      <c r="AD35" s="24">
        <f t="shared" si="10"/>
        <v>55.1</v>
      </c>
      <c r="AE35" s="14">
        <f t="shared" si="19"/>
        <v>24</v>
      </c>
    </row>
    <row r="36" spans="1:31" ht="18" customHeight="1">
      <c r="A36" s="31" t="s">
        <v>31</v>
      </c>
      <c r="B36" s="26" t="s">
        <v>100</v>
      </c>
      <c r="C36" s="28" t="s">
        <v>117</v>
      </c>
      <c r="D36" s="15" t="s">
        <v>150</v>
      </c>
      <c r="E36" s="18"/>
      <c r="F36" s="9">
        <f>12.55-1.2</f>
        <v>11.350000000000001</v>
      </c>
      <c r="G36" s="14">
        <f t="shared" si="11"/>
        <v>10</v>
      </c>
      <c r="H36" s="11"/>
      <c r="I36" s="9">
        <v>10</v>
      </c>
      <c r="J36" s="14">
        <f t="shared" si="12"/>
        <v>13</v>
      </c>
      <c r="K36" s="11"/>
      <c r="L36" s="9">
        <v>9.9499999999999993</v>
      </c>
      <c r="M36" s="14">
        <f t="shared" si="13"/>
        <v>12</v>
      </c>
      <c r="N36" s="11"/>
      <c r="O36" s="35">
        <v>9.6999999999999993</v>
      </c>
      <c r="P36" s="35">
        <v>9.9</v>
      </c>
      <c r="Q36" s="11"/>
      <c r="R36" s="24">
        <f t="shared" si="14"/>
        <v>9.8000000000000007</v>
      </c>
      <c r="S36" s="14">
        <f t="shared" si="15"/>
        <v>22</v>
      </c>
      <c r="T36" s="11"/>
      <c r="U36" s="9">
        <v>10.1</v>
      </c>
      <c r="V36" s="14">
        <f t="shared" si="16"/>
        <v>18</v>
      </c>
      <c r="W36" s="11"/>
      <c r="X36" s="9">
        <v>9.35</v>
      </c>
      <c r="Y36" s="14">
        <f t="shared" si="17"/>
        <v>17</v>
      </c>
      <c r="Z36" s="10"/>
      <c r="AA36" s="36"/>
      <c r="AB36" s="14" t="e">
        <f t="shared" si="18"/>
        <v>#N/A</v>
      </c>
      <c r="AD36" s="24">
        <f t="shared" si="10"/>
        <v>60.550000000000004</v>
      </c>
      <c r="AE36" s="14">
        <f t="shared" si="19"/>
        <v>14</v>
      </c>
    </row>
    <row r="37" spans="1:31" ht="18" customHeight="1">
      <c r="A37" s="31" t="s">
        <v>32</v>
      </c>
      <c r="B37" s="26" t="s">
        <v>100</v>
      </c>
      <c r="C37" s="28" t="s">
        <v>117</v>
      </c>
      <c r="D37" s="15" t="s">
        <v>150</v>
      </c>
      <c r="E37" s="18"/>
      <c r="F37" s="9">
        <f>12.35-2.1</f>
        <v>10.25</v>
      </c>
      <c r="G37" s="14">
        <f t="shared" si="11"/>
        <v>23</v>
      </c>
      <c r="H37" s="11"/>
      <c r="I37" s="9">
        <v>9.6</v>
      </c>
      <c r="J37" s="14">
        <f t="shared" si="12"/>
        <v>16</v>
      </c>
      <c r="K37" s="11"/>
      <c r="L37" s="9">
        <v>9.6</v>
      </c>
      <c r="M37" s="14">
        <f t="shared" si="13"/>
        <v>18</v>
      </c>
      <c r="N37" s="11"/>
      <c r="O37" s="35">
        <v>8.8000000000000007</v>
      </c>
      <c r="P37" s="35">
        <v>10.5</v>
      </c>
      <c r="Q37" s="11"/>
      <c r="R37" s="24">
        <f t="shared" si="14"/>
        <v>9.65</v>
      </c>
      <c r="S37" s="14">
        <f t="shared" si="15"/>
        <v>24</v>
      </c>
      <c r="T37" s="11"/>
      <c r="U37" s="9">
        <v>9.4499999999999993</v>
      </c>
      <c r="V37" s="14">
        <f t="shared" si="16"/>
        <v>26</v>
      </c>
      <c r="W37" s="11"/>
      <c r="X37" s="9">
        <v>8.65</v>
      </c>
      <c r="Y37" s="14">
        <f t="shared" si="17"/>
        <v>22</v>
      </c>
      <c r="Z37" s="10"/>
      <c r="AA37" s="36"/>
      <c r="AB37" s="14" t="e">
        <f t="shared" si="18"/>
        <v>#N/A</v>
      </c>
      <c r="AD37" s="24">
        <f t="shared" si="10"/>
        <v>57.199999999999996</v>
      </c>
      <c r="AE37" s="14">
        <f t="shared" si="19"/>
        <v>21</v>
      </c>
    </row>
    <row r="38" spans="1:31" ht="18" customHeight="1">
      <c r="A38" s="31" t="s">
        <v>33</v>
      </c>
      <c r="B38" s="26" t="s">
        <v>100</v>
      </c>
      <c r="C38" s="28" t="s">
        <v>117</v>
      </c>
      <c r="D38" s="15" t="s">
        <v>150</v>
      </c>
      <c r="E38" s="18"/>
      <c r="F38" s="9">
        <f>12.7-2.4</f>
        <v>10.299999999999999</v>
      </c>
      <c r="G38" s="14">
        <f t="shared" si="11"/>
        <v>22</v>
      </c>
      <c r="H38" s="11"/>
      <c r="I38" s="9">
        <v>8</v>
      </c>
      <c r="J38" s="14">
        <f t="shared" si="12"/>
        <v>23</v>
      </c>
      <c r="K38" s="11"/>
      <c r="L38" s="9">
        <v>8.6</v>
      </c>
      <c r="M38" s="14">
        <f t="shared" si="13"/>
        <v>26</v>
      </c>
      <c r="N38" s="11"/>
      <c r="O38" s="35">
        <v>10.4</v>
      </c>
      <c r="P38" s="35">
        <v>10.6</v>
      </c>
      <c r="Q38" s="11"/>
      <c r="R38" s="24">
        <f t="shared" si="14"/>
        <v>10.5</v>
      </c>
      <c r="S38" s="14">
        <f t="shared" si="15"/>
        <v>11</v>
      </c>
      <c r="T38" s="11"/>
      <c r="U38" s="9">
        <v>10.15</v>
      </c>
      <c r="V38" s="14">
        <f t="shared" si="16"/>
        <v>16</v>
      </c>
      <c r="W38" s="11"/>
      <c r="X38" s="9">
        <v>6.5</v>
      </c>
      <c r="Y38" s="14">
        <f t="shared" si="17"/>
        <v>26</v>
      </c>
      <c r="Z38" s="10"/>
      <c r="AA38" s="36"/>
      <c r="AB38" s="14" t="e">
        <f t="shared" si="18"/>
        <v>#N/A</v>
      </c>
      <c r="AD38" s="24">
        <f t="shared" si="10"/>
        <v>54.05</v>
      </c>
      <c r="AE38" s="14">
        <f t="shared" si="19"/>
        <v>26</v>
      </c>
    </row>
    <row r="39" spans="1:31" ht="18" customHeight="1">
      <c r="A39" s="31" t="s">
        <v>103</v>
      </c>
      <c r="B39" s="26" t="s">
        <v>191</v>
      </c>
      <c r="C39" s="28" t="s">
        <v>117</v>
      </c>
      <c r="D39" s="15" t="s">
        <v>154</v>
      </c>
      <c r="E39" s="18"/>
      <c r="F39" s="9">
        <v>10.199999999999999</v>
      </c>
      <c r="G39" s="14">
        <f t="shared" si="11"/>
        <v>25</v>
      </c>
      <c r="H39" s="11"/>
      <c r="I39" s="9">
        <f>13-2.2</f>
        <v>10.8</v>
      </c>
      <c r="J39" s="14">
        <f t="shared" si="12"/>
        <v>9</v>
      </c>
      <c r="K39" s="11"/>
      <c r="L39" s="9">
        <v>10.8</v>
      </c>
      <c r="M39" s="14">
        <f t="shared" si="13"/>
        <v>3</v>
      </c>
      <c r="N39" s="11"/>
      <c r="O39" s="35">
        <v>10.199999999999999</v>
      </c>
      <c r="P39" s="35">
        <v>10.4</v>
      </c>
      <c r="Q39" s="11"/>
      <c r="R39" s="24">
        <f t="shared" si="14"/>
        <v>10.3</v>
      </c>
      <c r="S39" s="14">
        <f t="shared" si="15"/>
        <v>15</v>
      </c>
      <c r="T39" s="11"/>
      <c r="U39" s="9">
        <v>10.75</v>
      </c>
      <c r="V39" s="14">
        <f t="shared" si="16"/>
        <v>8</v>
      </c>
      <c r="W39" s="11"/>
      <c r="X39" s="9">
        <v>10.5</v>
      </c>
      <c r="Y39" s="14">
        <f t="shared" si="17"/>
        <v>9</v>
      </c>
      <c r="Z39" s="10"/>
      <c r="AA39" s="36"/>
      <c r="AB39" s="14" t="e">
        <f t="shared" si="18"/>
        <v>#N/A</v>
      </c>
      <c r="AD39" s="24">
        <f t="shared" si="10"/>
        <v>63.35</v>
      </c>
      <c r="AE39" s="14">
        <f t="shared" si="19"/>
        <v>9</v>
      </c>
    </row>
    <row r="40" spans="1:31" ht="18" customHeight="1">
      <c r="A40" s="31" t="s">
        <v>104</v>
      </c>
      <c r="B40" s="26" t="s">
        <v>191</v>
      </c>
      <c r="C40" s="28" t="s">
        <v>117</v>
      </c>
      <c r="D40" s="15" t="s">
        <v>154</v>
      </c>
      <c r="E40" s="18"/>
      <c r="F40" s="9">
        <v>10.5</v>
      </c>
      <c r="G40" s="14">
        <f t="shared" si="11"/>
        <v>20</v>
      </c>
      <c r="H40" s="11"/>
      <c r="I40" s="9">
        <f>12.9-2.6</f>
        <v>10.3</v>
      </c>
      <c r="J40" s="14">
        <f t="shared" si="12"/>
        <v>11</v>
      </c>
      <c r="K40" s="11"/>
      <c r="L40" s="9">
        <v>9.4</v>
      </c>
      <c r="M40" s="14">
        <f t="shared" si="13"/>
        <v>21</v>
      </c>
      <c r="N40" s="11"/>
      <c r="O40" s="35">
        <v>10.4</v>
      </c>
      <c r="P40" s="35">
        <v>10.7</v>
      </c>
      <c r="Q40" s="11"/>
      <c r="R40" s="24">
        <f t="shared" si="14"/>
        <v>10.55</v>
      </c>
      <c r="S40" s="14">
        <f t="shared" si="15"/>
        <v>9</v>
      </c>
      <c r="T40" s="11"/>
      <c r="U40" s="9">
        <v>9.9499999999999993</v>
      </c>
      <c r="V40" s="14">
        <f t="shared" si="16"/>
        <v>20</v>
      </c>
      <c r="W40" s="11"/>
      <c r="X40" s="9">
        <v>10</v>
      </c>
      <c r="Y40" s="14">
        <f t="shared" si="17"/>
        <v>11</v>
      </c>
      <c r="Z40" s="10"/>
      <c r="AA40" s="36"/>
      <c r="AB40" s="14" t="e">
        <f t="shared" si="18"/>
        <v>#N/A</v>
      </c>
      <c r="AD40" s="24">
        <f t="shared" si="10"/>
        <v>60.7</v>
      </c>
      <c r="AE40" s="14">
        <f t="shared" si="19"/>
        <v>13</v>
      </c>
    </row>
    <row r="41" spans="1:31" ht="18" customHeight="1">
      <c r="A41" s="31" t="s">
        <v>18</v>
      </c>
      <c r="B41" s="27" t="s">
        <v>101</v>
      </c>
      <c r="C41" s="28" t="s">
        <v>117</v>
      </c>
      <c r="D41" s="15" t="s">
        <v>164</v>
      </c>
      <c r="E41" s="18"/>
      <c r="F41" s="9">
        <f>12.85-1.8</f>
        <v>11.049999999999999</v>
      </c>
      <c r="G41" s="14">
        <f t="shared" si="11"/>
        <v>12</v>
      </c>
      <c r="H41" s="11"/>
      <c r="I41" s="9">
        <v>5.0999999999999996</v>
      </c>
      <c r="J41" s="14">
        <f t="shared" si="12"/>
        <v>26</v>
      </c>
      <c r="K41" s="11"/>
      <c r="L41" s="9">
        <v>9.75</v>
      </c>
      <c r="M41" s="14">
        <f t="shared" si="13"/>
        <v>14</v>
      </c>
      <c r="N41" s="11"/>
      <c r="O41" s="35">
        <v>10.9</v>
      </c>
      <c r="P41" s="35">
        <v>11</v>
      </c>
      <c r="Q41" s="11"/>
      <c r="R41" s="24">
        <f t="shared" si="14"/>
        <v>10.95</v>
      </c>
      <c r="S41" s="14">
        <f t="shared" si="15"/>
        <v>3</v>
      </c>
      <c r="T41" s="11"/>
      <c r="U41" s="9">
        <v>9.5</v>
      </c>
      <c r="V41" s="14">
        <f t="shared" si="16"/>
        <v>25</v>
      </c>
      <c r="W41" s="11"/>
      <c r="X41" s="9">
        <v>8.5</v>
      </c>
      <c r="Y41" s="14">
        <f t="shared" si="17"/>
        <v>23</v>
      </c>
      <c r="Z41" s="10"/>
      <c r="AA41" s="36"/>
      <c r="AB41" s="14" t="e">
        <f t="shared" si="18"/>
        <v>#N/A</v>
      </c>
      <c r="AD41" s="24">
        <f t="shared" si="10"/>
        <v>54.849999999999994</v>
      </c>
      <c r="AE41" s="14">
        <f t="shared" si="19"/>
        <v>25</v>
      </c>
    </row>
    <row r="42" spans="1:31" ht="18" customHeight="1">
      <c r="A42" s="31" t="s">
        <v>19</v>
      </c>
      <c r="B42" s="29" t="s">
        <v>101</v>
      </c>
      <c r="C42" s="28" t="s">
        <v>117</v>
      </c>
      <c r="D42" s="15" t="s">
        <v>164</v>
      </c>
      <c r="E42" s="18"/>
      <c r="F42" s="9">
        <f>12.7-1.7</f>
        <v>11</v>
      </c>
      <c r="G42" s="14">
        <f t="shared" si="11"/>
        <v>13</v>
      </c>
      <c r="H42" s="11"/>
      <c r="I42" s="9">
        <v>8.6999999999999993</v>
      </c>
      <c r="J42" s="14">
        <f t="shared" si="12"/>
        <v>21</v>
      </c>
      <c r="K42" s="11"/>
      <c r="L42" s="9">
        <v>8.8000000000000007</v>
      </c>
      <c r="M42" s="14">
        <f t="shared" si="13"/>
        <v>25</v>
      </c>
      <c r="N42" s="11"/>
      <c r="O42" s="35">
        <v>9.3000000000000007</v>
      </c>
      <c r="P42" s="35">
        <v>10.199999999999999</v>
      </c>
      <c r="Q42" s="11"/>
      <c r="R42" s="24">
        <f t="shared" si="14"/>
        <v>9.75</v>
      </c>
      <c r="S42" s="14">
        <f t="shared" si="15"/>
        <v>23</v>
      </c>
      <c r="T42" s="11"/>
      <c r="U42" s="9">
        <v>9.9</v>
      </c>
      <c r="V42" s="14">
        <f t="shared" si="16"/>
        <v>22</v>
      </c>
      <c r="W42" s="11"/>
      <c r="X42" s="9">
        <v>8.75</v>
      </c>
      <c r="Y42" s="14">
        <f t="shared" si="17"/>
        <v>21</v>
      </c>
      <c r="Z42" s="10"/>
      <c r="AA42" s="36"/>
      <c r="AB42" s="14" t="e">
        <f t="shared" si="18"/>
        <v>#N/A</v>
      </c>
      <c r="AD42" s="24">
        <f t="shared" si="10"/>
        <v>56.9</v>
      </c>
      <c r="AE42" s="14">
        <f t="shared" si="19"/>
        <v>23</v>
      </c>
    </row>
    <row r="43" spans="1:31" ht="18" customHeight="1">
      <c r="A43" s="23"/>
      <c r="B43" s="10"/>
      <c r="C43" s="18"/>
      <c r="D43" s="18"/>
      <c r="E43" s="18"/>
      <c r="F43" s="11"/>
      <c r="G43" s="10"/>
      <c r="H43" s="11"/>
      <c r="I43" s="11"/>
      <c r="J43" s="10"/>
      <c r="K43" s="11"/>
      <c r="L43" s="11"/>
      <c r="M43" s="10"/>
      <c r="N43" s="11"/>
      <c r="O43" s="11"/>
      <c r="P43" s="11"/>
      <c r="Q43" s="11"/>
      <c r="R43" s="11"/>
      <c r="S43" s="10"/>
      <c r="T43" s="11"/>
      <c r="U43" s="11"/>
      <c r="V43" s="10"/>
      <c r="W43" s="11"/>
      <c r="X43" s="11"/>
      <c r="Y43" s="10"/>
      <c r="Z43" s="10"/>
      <c r="AA43" s="11"/>
      <c r="AB43" s="10"/>
      <c r="AD43" s="11"/>
      <c r="AE43" s="10"/>
    </row>
    <row r="44" spans="1:31">
      <c r="B44" s="22"/>
      <c r="C44" s="13"/>
      <c r="Y44" s="1"/>
      <c r="Z44" s="1"/>
      <c r="AB44" s="1"/>
      <c r="AE44" s="1"/>
    </row>
    <row r="45" spans="1:31">
      <c r="Y45" s="1"/>
      <c r="Z45" s="1"/>
      <c r="AB45" s="1"/>
      <c r="AE45" s="1"/>
    </row>
    <row r="46" spans="1:31">
      <c r="Y46" s="1"/>
      <c r="Z46" s="1"/>
      <c r="AB46" s="1"/>
      <c r="AE46" s="1"/>
    </row>
    <row r="47" spans="1:31">
      <c r="Y47" s="1"/>
      <c r="Z47" s="1"/>
      <c r="AB47" s="1"/>
      <c r="AE47" s="1"/>
    </row>
    <row r="48" spans="1:31">
      <c r="Y48" s="1"/>
      <c r="Z48" s="1"/>
      <c r="AB48" s="1"/>
      <c r="AE48" s="1"/>
    </row>
    <row r="49" spans="25:31">
      <c r="Y49" s="1"/>
      <c r="Z49" s="1"/>
      <c r="AB49" s="1"/>
      <c r="AE49" s="1"/>
    </row>
    <row r="50" spans="25:31">
      <c r="Y50" s="1"/>
      <c r="Z50" s="1"/>
      <c r="AB50" s="1"/>
      <c r="AE50" s="1"/>
    </row>
    <row r="51" spans="25:31">
      <c r="Y51" s="1"/>
      <c r="Z51" s="1"/>
      <c r="AB51" s="1"/>
      <c r="AE51" s="1"/>
    </row>
    <row r="52" spans="25:31">
      <c r="Y52" s="1"/>
      <c r="Z52" s="1"/>
      <c r="AB52" s="1"/>
      <c r="AE52" s="1"/>
    </row>
    <row r="53" spans="25:31">
      <c r="Y53" s="1"/>
      <c r="Z53" s="1"/>
      <c r="AB53" s="1"/>
      <c r="AE53" s="1"/>
    </row>
    <row r="54" spans="25:31">
      <c r="Y54" s="1"/>
      <c r="Z54" s="1"/>
      <c r="AB54" s="1"/>
      <c r="AE54" s="1"/>
    </row>
    <row r="55" spans="25:31">
      <c r="Y55" s="1"/>
      <c r="Z55" s="1"/>
      <c r="AB55" s="1"/>
      <c r="AE55" s="1"/>
    </row>
    <row r="56" spans="25:31">
      <c r="Y56" s="1"/>
      <c r="Z56" s="1"/>
      <c r="AB56" s="1"/>
      <c r="AE56" s="1"/>
    </row>
    <row r="57" spans="25:31">
      <c r="Y57" s="1"/>
      <c r="Z57" s="1"/>
      <c r="AB57" s="1"/>
      <c r="AE57" s="1"/>
    </row>
    <row r="58" spans="25:31">
      <c r="Y58" s="1"/>
      <c r="Z58" s="1"/>
      <c r="AB58" s="1"/>
      <c r="AE58" s="1"/>
    </row>
    <row r="59" spans="25:31">
      <c r="Y59" s="1"/>
      <c r="Z59" s="1"/>
      <c r="AB59" s="1"/>
      <c r="AE59" s="1"/>
    </row>
    <row r="60" spans="25:31">
      <c r="Y60" s="1"/>
      <c r="Z60" s="1"/>
      <c r="AB60" s="1"/>
      <c r="AE60" s="1"/>
    </row>
    <row r="61" spans="25:31">
      <c r="Y61" s="1"/>
      <c r="Z61" s="1"/>
      <c r="AB61" s="1"/>
      <c r="AE61" s="1"/>
    </row>
    <row r="62" spans="25:31">
      <c r="Y62" s="1"/>
      <c r="Z62" s="1"/>
      <c r="AB62" s="1"/>
      <c r="AE62" s="1"/>
    </row>
    <row r="63" spans="25:31">
      <c r="Y63" s="1"/>
      <c r="Z63" s="1"/>
      <c r="AB63" s="1"/>
      <c r="AE63" s="1"/>
    </row>
    <row r="64" spans="25:31">
      <c r="Y64" s="1"/>
      <c r="Z64" s="1"/>
      <c r="AB64" s="1"/>
      <c r="AE64" s="1"/>
    </row>
    <row r="65" spans="4:31">
      <c r="Y65" s="1"/>
      <c r="Z65" s="1"/>
      <c r="AB65" s="1"/>
      <c r="AE65" s="1"/>
    </row>
    <row r="66" spans="4:31">
      <c r="Y66" s="1"/>
      <c r="Z66" s="1"/>
      <c r="AB66" s="1"/>
      <c r="AE66" s="1"/>
    </row>
    <row r="67" spans="4:31">
      <c r="Y67" s="1"/>
      <c r="Z67" s="1"/>
      <c r="AB67" s="1"/>
      <c r="AE67" s="1"/>
    </row>
    <row r="68" spans="4:31">
      <c r="Y68" s="1"/>
      <c r="Z68" s="1"/>
      <c r="AB68" s="1"/>
      <c r="AE68" s="1"/>
    </row>
    <row r="69" spans="4:31">
      <c r="Y69" s="1"/>
      <c r="Z69" s="1"/>
      <c r="AB69" s="1"/>
      <c r="AE69" s="1"/>
    </row>
    <row r="70" spans="4:31">
      <c r="Y70" s="1"/>
      <c r="Z70" s="1"/>
      <c r="AB70" s="1"/>
      <c r="AE70" s="1"/>
    </row>
    <row r="71" spans="4:31">
      <c r="Y71" s="1"/>
      <c r="Z71" s="1"/>
      <c r="AB71" s="1"/>
      <c r="AE71" s="1"/>
    </row>
    <row r="72" spans="4:31">
      <c r="Y72" s="1"/>
      <c r="Z72" s="1"/>
      <c r="AB72" s="1"/>
      <c r="AE72" s="1"/>
    </row>
    <row r="73" spans="4:31">
      <c r="Y73" s="1"/>
      <c r="Z73" s="1"/>
      <c r="AB73" s="1"/>
      <c r="AE73" s="1"/>
    </row>
    <row r="74" spans="4:31">
      <c r="Y74" s="1"/>
      <c r="Z74" s="1"/>
      <c r="AB74" s="1"/>
      <c r="AE74" s="1"/>
    </row>
    <row r="75" spans="4:31">
      <c r="Y75" s="1"/>
      <c r="Z75" s="1"/>
      <c r="AB75" s="1"/>
      <c r="AE75" s="1"/>
    </row>
    <row r="76" spans="4:31">
      <c r="Y76" s="1"/>
      <c r="Z76" s="1"/>
      <c r="AB76" s="1"/>
      <c r="AE76" s="1"/>
    </row>
    <row r="77" spans="4:31">
      <c r="Y77" s="1"/>
      <c r="Z77" s="1"/>
      <c r="AB77" s="1"/>
      <c r="AE77" s="1"/>
    </row>
    <row r="78" spans="4:31">
      <c r="Y78" s="1"/>
      <c r="Z78" s="1"/>
      <c r="AB78" s="1"/>
      <c r="AE78" s="1"/>
    </row>
    <row r="79" spans="4:31">
      <c r="D79" s="19"/>
      <c r="E79" s="19"/>
      <c r="Y79" s="1"/>
      <c r="Z79" s="1"/>
      <c r="AB79" s="1"/>
      <c r="AE79" s="1"/>
    </row>
    <row r="80" spans="4:31">
      <c r="D80" s="19"/>
      <c r="E80" s="19"/>
      <c r="Y80" s="1"/>
      <c r="Z80" s="1"/>
      <c r="AB80" s="1"/>
      <c r="AE80" s="1"/>
    </row>
    <row r="81" spans="4:31">
      <c r="D81" s="19"/>
      <c r="E81" s="19"/>
      <c r="Y81" s="1"/>
      <c r="Z81" s="1"/>
      <c r="AB81" s="1"/>
      <c r="AE81" s="1"/>
    </row>
    <row r="82" spans="4:31">
      <c r="D82" s="19"/>
      <c r="E82" s="19"/>
      <c r="Y82" s="1"/>
      <c r="Z82" s="1"/>
      <c r="AB82" s="1"/>
      <c r="AE82" s="1"/>
    </row>
    <row r="83" spans="4:31">
      <c r="D83" s="19"/>
      <c r="E83" s="19"/>
      <c r="Y83" s="1"/>
      <c r="Z83" s="1"/>
      <c r="AB83" s="1"/>
      <c r="AE83" s="1"/>
    </row>
    <row r="84" spans="4:31">
      <c r="D84" s="19"/>
      <c r="E84" s="19"/>
      <c r="Y84" s="1"/>
      <c r="Z84" s="1"/>
      <c r="AB84" s="1"/>
      <c r="AE84" s="1"/>
    </row>
    <row r="85" spans="4:31">
      <c r="D85" s="19"/>
      <c r="E85" s="19"/>
      <c r="Y85" s="1"/>
      <c r="Z85" s="1"/>
      <c r="AB85" s="1"/>
      <c r="AE85" s="1"/>
    </row>
    <row r="86" spans="4:31">
      <c r="D86" s="19"/>
      <c r="E86" s="19"/>
      <c r="Y86" s="1"/>
      <c r="Z86" s="1"/>
      <c r="AB86" s="1"/>
      <c r="AE86" s="1"/>
    </row>
    <row r="87" spans="4:31">
      <c r="D87" s="19"/>
      <c r="E87" s="19"/>
      <c r="Y87" s="1"/>
      <c r="Z87" s="1"/>
      <c r="AB87" s="1"/>
      <c r="AE87" s="1"/>
    </row>
    <row r="88" spans="4:31">
      <c r="D88" s="19"/>
      <c r="E88" s="19"/>
      <c r="Y88" s="1"/>
      <c r="Z88" s="1"/>
      <c r="AB88" s="1"/>
      <c r="AE88" s="1"/>
    </row>
    <row r="89" spans="4:31">
      <c r="D89" s="19"/>
      <c r="E89" s="19"/>
      <c r="Y89" s="1"/>
      <c r="Z89" s="1"/>
      <c r="AB89" s="1"/>
      <c r="AE89" s="1"/>
    </row>
    <row r="90" spans="4:31">
      <c r="D90" s="19"/>
      <c r="E90" s="19"/>
      <c r="Y90" s="1"/>
      <c r="Z90" s="1"/>
      <c r="AB90" s="1"/>
      <c r="AE90" s="1"/>
    </row>
    <row r="91" spans="4:31">
      <c r="D91" s="19"/>
      <c r="E91" s="19"/>
      <c r="Y91" s="1"/>
      <c r="Z91" s="1"/>
      <c r="AB91" s="1"/>
      <c r="AE91" s="1"/>
    </row>
    <row r="92" spans="4:31">
      <c r="D92" s="19"/>
      <c r="E92" s="19"/>
      <c r="Y92" s="1"/>
      <c r="Z92" s="1"/>
      <c r="AB92" s="1"/>
      <c r="AE92" s="1"/>
    </row>
    <row r="93" spans="4:31">
      <c r="D93" s="19"/>
      <c r="E93" s="19"/>
      <c r="Y93" s="1"/>
      <c r="Z93" s="1"/>
      <c r="AB93" s="1"/>
      <c r="AE93" s="1"/>
    </row>
    <row r="94" spans="4:31">
      <c r="D94" s="19"/>
      <c r="E94" s="19"/>
      <c r="Y94" s="1"/>
      <c r="Z94" s="1"/>
      <c r="AB94" s="1"/>
      <c r="AE94" s="1"/>
    </row>
    <row r="95" spans="4:31">
      <c r="D95" s="19"/>
      <c r="E95" s="19"/>
      <c r="Y95" s="1"/>
      <c r="Z95" s="1"/>
      <c r="AB95" s="1"/>
      <c r="AE95" s="1"/>
    </row>
    <row r="96" spans="4:31">
      <c r="D96" s="19"/>
      <c r="E96" s="19"/>
      <c r="Y96" s="1"/>
      <c r="Z96" s="1"/>
      <c r="AB96" s="1"/>
      <c r="AE96" s="1"/>
    </row>
    <row r="97" spans="4:31">
      <c r="D97" s="19"/>
      <c r="E97" s="19"/>
      <c r="Y97" s="1"/>
      <c r="Z97" s="1"/>
      <c r="AB97" s="1"/>
      <c r="AE97" s="1"/>
    </row>
    <row r="98" spans="4:31">
      <c r="D98" s="19"/>
      <c r="E98" s="19"/>
      <c r="Y98" s="1"/>
      <c r="Z98" s="1"/>
      <c r="AB98" s="1"/>
      <c r="AE98" s="1"/>
    </row>
    <row r="99" spans="4:31">
      <c r="D99" s="19"/>
      <c r="E99" s="19"/>
      <c r="Y99" s="1"/>
      <c r="Z99" s="1"/>
      <c r="AB99" s="1"/>
      <c r="AE99" s="1"/>
    </row>
    <row r="100" spans="4:31">
      <c r="D100" s="19"/>
      <c r="E100" s="19"/>
      <c r="Y100" s="1"/>
      <c r="Z100" s="1"/>
      <c r="AB100" s="1"/>
      <c r="AE100" s="1"/>
    </row>
    <row r="101" spans="4:31">
      <c r="D101" s="19"/>
      <c r="E101" s="19"/>
      <c r="Y101" s="1"/>
      <c r="Z101" s="1"/>
      <c r="AB101" s="1"/>
      <c r="AE101" s="1"/>
    </row>
    <row r="102" spans="4:31">
      <c r="D102" s="19"/>
      <c r="E102" s="19"/>
      <c r="Y102" s="1"/>
      <c r="Z102" s="1"/>
      <c r="AB102" s="1"/>
      <c r="AE102" s="1"/>
    </row>
    <row r="103" spans="4:31">
      <c r="D103" s="19"/>
      <c r="E103" s="19"/>
      <c r="Y103" s="1"/>
      <c r="Z103" s="1"/>
      <c r="AB103" s="1"/>
      <c r="AE103" s="1"/>
    </row>
    <row r="104" spans="4:31">
      <c r="D104" s="19"/>
      <c r="E104" s="19"/>
      <c r="Y104" s="1"/>
      <c r="Z104" s="1"/>
      <c r="AB104" s="1"/>
      <c r="AE104" s="1"/>
    </row>
    <row r="105" spans="4:31">
      <c r="D105" s="19"/>
      <c r="E105" s="19"/>
      <c r="Y105" s="1"/>
      <c r="Z105" s="1"/>
      <c r="AB105" s="1"/>
      <c r="AE105" s="1"/>
    </row>
    <row r="106" spans="4:31">
      <c r="D106" s="19"/>
      <c r="E106" s="19"/>
      <c r="Y106" s="1"/>
      <c r="Z106" s="1"/>
      <c r="AB106" s="1"/>
      <c r="AE106" s="1"/>
    </row>
    <row r="107" spans="4:31">
      <c r="D107" s="19"/>
      <c r="E107" s="19"/>
      <c r="Y107" s="1"/>
      <c r="Z107" s="1"/>
      <c r="AB107" s="1"/>
      <c r="AE107" s="1"/>
    </row>
    <row r="108" spans="4:31">
      <c r="D108" s="19"/>
      <c r="E108" s="19"/>
      <c r="Y108" s="1"/>
      <c r="Z108" s="1"/>
      <c r="AB108" s="1"/>
      <c r="AE108" s="1"/>
    </row>
    <row r="109" spans="4:31">
      <c r="D109" s="19"/>
      <c r="E109" s="19"/>
      <c r="Y109" s="1"/>
      <c r="Z109" s="1"/>
      <c r="AB109" s="1"/>
      <c r="AE109" s="1"/>
    </row>
    <row r="110" spans="4:31">
      <c r="D110" s="19"/>
      <c r="E110" s="19"/>
      <c r="Y110" s="1"/>
      <c r="Z110" s="1"/>
      <c r="AB110" s="1"/>
      <c r="AE110" s="1"/>
    </row>
    <row r="111" spans="4:31">
      <c r="Y111" s="1"/>
      <c r="Z111" s="1"/>
      <c r="AB111" s="1"/>
      <c r="AE111" s="1"/>
    </row>
    <row r="112" spans="4:31">
      <c r="Y112" s="1"/>
      <c r="Z112" s="1"/>
      <c r="AB112" s="1"/>
      <c r="AE112" s="1"/>
    </row>
    <row r="113" spans="25:31">
      <c r="Y113" s="1"/>
      <c r="Z113" s="1"/>
      <c r="AB113" s="1"/>
      <c r="AE113" s="1"/>
    </row>
    <row r="114" spans="25:31">
      <c r="Y114" s="1"/>
      <c r="Z114" s="1"/>
      <c r="AB114" s="1"/>
      <c r="AE114" s="1"/>
    </row>
    <row r="115" spans="25:31">
      <c r="Y115" s="1"/>
      <c r="Z115" s="1"/>
      <c r="AB115" s="1"/>
      <c r="AE115" s="1"/>
    </row>
    <row r="116" spans="25:31">
      <c r="Y116" s="1"/>
      <c r="Z116" s="1"/>
      <c r="AB116" s="1"/>
      <c r="AE116" s="1"/>
    </row>
    <row r="117" spans="25:31">
      <c r="Y117" s="1"/>
      <c r="Z117" s="1"/>
      <c r="AB117" s="1"/>
      <c r="AE117" s="1"/>
    </row>
    <row r="118" spans="25:31">
      <c r="Y118" s="1"/>
      <c r="Z118" s="1"/>
      <c r="AB118" s="1"/>
      <c r="AE118" s="1"/>
    </row>
    <row r="119" spans="25:31">
      <c r="Y119" s="1"/>
      <c r="Z119" s="1"/>
      <c r="AB119" s="1"/>
      <c r="AE119" s="1"/>
    </row>
    <row r="120" spans="25:31">
      <c r="Y120" s="1"/>
      <c r="Z120" s="1"/>
      <c r="AB120" s="1"/>
      <c r="AE120" s="1"/>
    </row>
    <row r="121" spans="25:31">
      <c r="Y121" s="1"/>
      <c r="Z121" s="1"/>
      <c r="AB121" s="1"/>
      <c r="AE121" s="1"/>
    </row>
    <row r="122" spans="25:31">
      <c r="Y122" s="1"/>
      <c r="Z122" s="1"/>
      <c r="AB122" s="1"/>
      <c r="AE122" s="1"/>
    </row>
    <row r="123" spans="25:31">
      <c r="Y123" s="1"/>
      <c r="Z123" s="1"/>
      <c r="AB123" s="1"/>
      <c r="AE123" s="1"/>
    </row>
    <row r="124" spans="25:31">
      <c r="Y124" s="1"/>
      <c r="Z124" s="1"/>
      <c r="AB124" s="1"/>
      <c r="AE124" s="1"/>
    </row>
    <row r="125" spans="25:31">
      <c r="Y125" s="1"/>
      <c r="Z125" s="1"/>
      <c r="AB125" s="1"/>
      <c r="AE125" s="1"/>
    </row>
    <row r="126" spans="25:31">
      <c r="Y126" s="1"/>
      <c r="Z126" s="1"/>
      <c r="AB126" s="1"/>
      <c r="AE126" s="1"/>
    </row>
    <row r="127" spans="25:31">
      <c r="Y127" s="1"/>
      <c r="Z127" s="1"/>
      <c r="AB127" s="1"/>
      <c r="AE127" s="1"/>
    </row>
    <row r="128" spans="25:31">
      <c r="Y128" s="1"/>
      <c r="Z128" s="1"/>
      <c r="AB128" s="1"/>
      <c r="AE128" s="1"/>
    </row>
    <row r="129" spans="25:31">
      <c r="Y129" s="1"/>
      <c r="Z129" s="1"/>
      <c r="AB129" s="1"/>
      <c r="AE129" s="1"/>
    </row>
    <row r="130" spans="25:31">
      <c r="Y130" s="1"/>
      <c r="Z130" s="1"/>
      <c r="AB130" s="1"/>
      <c r="AE130" s="1"/>
    </row>
    <row r="131" spans="25:31">
      <c r="Y131" s="1"/>
      <c r="Z131" s="1"/>
      <c r="AB131" s="1"/>
      <c r="AE131" s="1"/>
    </row>
    <row r="132" spans="25:31">
      <c r="Y132" s="1"/>
      <c r="Z132" s="1"/>
      <c r="AB132" s="1"/>
      <c r="AE132" s="1"/>
    </row>
    <row r="133" spans="25:31">
      <c r="Y133" s="1"/>
      <c r="Z133" s="1"/>
      <c r="AB133" s="1"/>
      <c r="AE133" s="1"/>
    </row>
    <row r="134" spans="25:31">
      <c r="Y134" s="1"/>
      <c r="Z134" s="1"/>
      <c r="AB134" s="1"/>
      <c r="AE134" s="1"/>
    </row>
    <row r="135" spans="25:31">
      <c r="Y135" s="1"/>
      <c r="Z135" s="1"/>
      <c r="AB135" s="1"/>
      <c r="AE135" s="1"/>
    </row>
    <row r="136" spans="25:31">
      <c r="Y136" s="1"/>
      <c r="Z136" s="1"/>
      <c r="AB136" s="1"/>
      <c r="AE136" s="1"/>
    </row>
    <row r="137" spans="25:31">
      <c r="Y137" s="1"/>
      <c r="Z137" s="1"/>
      <c r="AB137" s="1"/>
      <c r="AE137" s="1"/>
    </row>
    <row r="138" spans="25:31">
      <c r="Y138" s="1"/>
      <c r="Z138" s="1"/>
      <c r="AB138" s="1"/>
      <c r="AE138" s="1"/>
    </row>
    <row r="139" spans="25:31">
      <c r="Y139" s="1"/>
      <c r="Z139" s="1"/>
      <c r="AB139" s="1"/>
      <c r="AE139" s="1"/>
    </row>
    <row r="140" spans="25:31">
      <c r="Y140" s="1"/>
      <c r="Z140" s="1"/>
      <c r="AB140" s="1"/>
      <c r="AE140" s="1"/>
    </row>
    <row r="141" spans="25:31">
      <c r="Y141" s="1"/>
      <c r="Z141" s="1"/>
      <c r="AB141" s="1"/>
      <c r="AE141" s="1"/>
    </row>
    <row r="142" spans="25:31">
      <c r="Y142" s="1"/>
      <c r="Z142" s="1"/>
      <c r="AB142" s="1"/>
      <c r="AE142" s="1"/>
    </row>
    <row r="143" spans="25:31">
      <c r="Y143" s="1"/>
      <c r="Z143" s="1"/>
      <c r="AB143" s="1"/>
      <c r="AE143" s="1"/>
    </row>
    <row r="144" spans="25:31">
      <c r="Y144" s="1"/>
      <c r="Z144" s="1"/>
      <c r="AB144" s="1"/>
      <c r="AE144" s="1"/>
    </row>
    <row r="145" spans="25:31">
      <c r="Y145" s="1"/>
      <c r="Z145" s="1"/>
      <c r="AB145" s="1"/>
      <c r="AE145" s="1"/>
    </row>
    <row r="146" spans="25:31">
      <c r="Y146" s="1"/>
      <c r="Z146" s="1"/>
      <c r="AB146" s="1"/>
      <c r="AE146" s="1"/>
    </row>
    <row r="147" spans="25:31">
      <c r="Y147" s="1"/>
      <c r="Z147" s="1"/>
      <c r="AB147" s="1"/>
      <c r="AE147" s="1"/>
    </row>
    <row r="148" spans="25:31">
      <c r="Y148" s="1"/>
      <c r="Z148" s="1"/>
      <c r="AB148" s="1"/>
      <c r="AE148" s="1"/>
    </row>
    <row r="149" spans="25:31">
      <c r="Y149" s="1"/>
      <c r="Z149" s="1"/>
      <c r="AB149" s="1"/>
      <c r="AE149" s="1"/>
    </row>
    <row r="150" spans="25:31">
      <c r="Y150" s="1"/>
      <c r="Z150" s="1"/>
      <c r="AB150" s="1"/>
      <c r="AE150" s="1"/>
    </row>
    <row r="151" spans="25:31">
      <c r="Y151" s="1"/>
      <c r="Z151" s="1"/>
      <c r="AB151" s="1"/>
      <c r="AE151" s="1"/>
    </row>
    <row r="152" spans="25:31">
      <c r="Y152" s="1"/>
      <c r="Z152" s="1"/>
      <c r="AB152" s="1"/>
      <c r="AE152" s="1"/>
    </row>
    <row r="153" spans="25:31">
      <c r="Y153" s="1"/>
      <c r="Z153" s="1"/>
      <c r="AB153" s="1"/>
      <c r="AE153" s="1"/>
    </row>
    <row r="154" spans="25:31">
      <c r="Y154" s="1"/>
      <c r="Z154" s="1"/>
      <c r="AB154" s="1"/>
      <c r="AE154" s="1"/>
    </row>
    <row r="155" spans="25:31">
      <c r="Y155" s="1"/>
      <c r="Z155" s="1"/>
      <c r="AB155" s="1"/>
      <c r="AE155" s="1"/>
    </row>
    <row r="156" spans="25:31">
      <c r="Y156" s="1"/>
      <c r="Z156" s="1"/>
      <c r="AB156" s="1"/>
      <c r="AE156" s="1"/>
    </row>
    <row r="157" spans="25:31">
      <c r="Y157" s="1"/>
      <c r="Z157" s="1"/>
      <c r="AB157" s="1"/>
      <c r="AE157" s="1"/>
    </row>
    <row r="158" spans="25:31">
      <c r="Y158" s="1"/>
      <c r="Z158" s="1"/>
      <c r="AB158" s="1"/>
      <c r="AE158" s="1"/>
    </row>
    <row r="159" spans="25:31">
      <c r="Y159" s="1"/>
      <c r="Z159" s="1"/>
      <c r="AB159" s="1"/>
      <c r="AE159" s="1"/>
    </row>
    <row r="160" spans="25:31">
      <c r="Y160" s="1"/>
      <c r="Z160" s="1"/>
      <c r="AB160" s="1"/>
      <c r="AE160" s="1"/>
    </row>
    <row r="161" spans="25:31">
      <c r="Y161" s="1"/>
      <c r="Z161" s="1"/>
      <c r="AB161" s="1"/>
      <c r="AE161" s="1"/>
    </row>
    <row r="162" spans="25:31">
      <c r="Y162" s="1"/>
      <c r="Z162" s="1"/>
      <c r="AB162" s="1"/>
      <c r="AE162" s="1"/>
    </row>
    <row r="163" spans="25:31">
      <c r="Y163" s="1"/>
      <c r="Z163" s="1"/>
      <c r="AB163" s="1"/>
      <c r="AE163" s="1"/>
    </row>
    <row r="164" spans="25:31">
      <c r="Y164" s="1"/>
      <c r="Z164" s="1"/>
      <c r="AB164" s="1"/>
      <c r="AE164" s="1"/>
    </row>
    <row r="165" spans="25:31">
      <c r="Y165" s="1"/>
      <c r="Z165" s="1"/>
      <c r="AB165" s="1"/>
      <c r="AE165" s="1"/>
    </row>
    <row r="166" spans="25:31">
      <c r="Y166" s="1"/>
      <c r="Z166" s="1"/>
      <c r="AB166" s="1"/>
      <c r="AE166" s="1"/>
    </row>
    <row r="167" spans="25:31">
      <c r="Y167" s="1"/>
      <c r="Z167" s="1"/>
      <c r="AB167" s="1"/>
      <c r="AE167" s="1"/>
    </row>
    <row r="168" spans="25:31">
      <c r="Y168" s="1"/>
      <c r="Z168" s="1"/>
      <c r="AB168" s="1"/>
      <c r="AE168" s="1"/>
    </row>
    <row r="169" spans="25:31">
      <c r="Y169" s="1"/>
      <c r="Z169" s="1"/>
      <c r="AB169" s="1"/>
      <c r="AE169" s="1"/>
    </row>
    <row r="170" spans="25:31">
      <c r="Y170" s="1"/>
      <c r="Z170" s="1"/>
      <c r="AB170" s="1"/>
      <c r="AE170" s="1"/>
    </row>
    <row r="171" spans="25:31">
      <c r="Y171" s="1"/>
      <c r="Z171" s="1"/>
      <c r="AB171" s="1"/>
      <c r="AE171" s="1"/>
    </row>
    <row r="172" spans="25:31">
      <c r="Y172" s="1"/>
      <c r="Z172" s="1"/>
      <c r="AB172" s="1"/>
      <c r="AE172" s="1"/>
    </row>
    <row r="173" spans="25:31">
      <c r="Y173" s="1"/>
      <c r="Z173" s="1"/>
      <c r="AB173" s="1"/>
      <c r="AE173" s="1"/>
    </row>
    <row r="174" spans="25:31">
      <c r="Y174" s="1"/>
      <c r="Z174" s="1"/>
      <c r="AB174" s="1"/>
      <c r="AE174" s="1"/>
    </row>
    <row r="175" spans="25:31">
      <c r="Y175" s="1"/>
      <c r="Z175" s="1"/>
      <c r="AB175" s="1"/>
      <c r="AE175" s="1"/>
    </row>
    <row r="176" spans="25:31">
      <c r="Y176" s="1"/>
      <c r="Z176" s="1"/>
      <c r="AB176" s="1"/>
      <c r="AE176" s="1"/>
    </row>
    <row r="177" spans="25:31">
      <c r="Y177" s="1"/>
      <c r="Z177" s="1"/>
      <c r="AB177" s="1"/>
      <c r="AE177" s="1"/>
    </row>
    <row r="178" spans="25:31">
      <c r="Y178" s="1"/>
      <c r="Z178" s="1"/>
      <c r="AB178" s="1"/>
      <c r="AE178" s="1"/>
    </row>
    <row r="179" spans="25:31">
      <c r="Y179" s="1"/>
      <c r="Z179" s="1"/>
      <c r="AB179" s="1"/>
      <c r="AE179" s="1"/>
    </row>
    <row r="180" spans="25:31">
      <c r="Y180" s="1"/>
      <c r="Z180" s="1"/>
      <c r="AB180" s="1"/>
      <c r="AE180" s="1"/>
    </row>
    <row r="181" spans="25:31">
      <c r="Y181" s="1"/>
      <c r="Z181" s="1"/>
      <c r="AB181" s="1"/>
      <c r="AE181" s="1"/>
    </row>
    <row r="182" spans="25:31">
      <c r="Y182" s="1"/>
      <c r="Z182" s="1"/>
      <c r="AB182" s="1"/>
      <c r="AE182" s="1"/>
    </row>
    <row r="183" spans="25:31">
      <c r="Y183" s="1"/>
      <c r="Z183" s="1"/>
      <c r="AB183" s="1"/>
      <c r="AE183" s="1"/>
    </row>
    <row r="184" spans="25:31">
      <c r="Y184" s="1"/>
      <c r="Z184" s="1"/>
      <c r="AB184" s="1"/>
      <c r="AE184" s="1"/>
    </row>
    <row r="185" spans="25:31">
      <c r="Y185" s="1"/>
      <c r="Z185" s="1"/>
      <c r="AB185" s="1"/>
      <c r="AE185" s="1"/>
    </row>
    <row r="186" spans="25:31">
      <c r="Y186" s="1"/>
      <c r="Z186" s="1"/>
      <c r="AB186" s="1"/>
      <c r="AE186" s="1"/>
    </row>
    <row r="187" spans="25:31">
      <c r="Y187" s="1"/>
      <c r="Z187" s="1"/>
      <c r="AB187" s="1"/>
      <c r="AE187" s="1"/>
    </row>
    <row r="188" spans="25:31">
      <c r="Y188" s="1"/>
      <c r="Z188" s="1"/>
      <c r="AB188" s="1"/>
      <c r="AE188" s="1"/>
    </row>
    <row r="189" spans="25:31">
      <c r="Y189" s="1"/>
      <c r="Z189" s="1"/>
      <c r="AB189" s="1"/>
      <c r="AE189" s="1"/>
    </row>
    <row r="190" spans="25:31">
      <c r="Y190" s="1"/>
      <c r="Z190" s="1"/>
      <c r="AB190" s="1"/>
      <c r="AE190" s="1"/>
    </row>
    <row r="191" spans="25:31">
      <c r="Y191" s="1"/>
      <c r="Z191" s="1"/>
      <c r="AB191" s="1"/>
      <c r="AE191" s="1"/>
    </row>
    <row r="192" spans="25:31">
      <c r="Y192" s="1"/>
      <c r="Z192" s="1"/>
      <c r="AB192" s="1"/>
      <c r="AE192" s="1"/>
    </row>
    <row r="193" spans="25:31">
      <c r="Y193" s="1"/>
      <c r="Z193" s="1"/>
      <c r="AB193" s="1"/>
      <c r="AE193" s="1"/>
    </row>
    <row r="194" spans="25:31">
      <c r="Y194" s="1"/>
      <c r="Z194" s="1"/>
      <c r="AB194" s="1"/>
      <c r="AE194" s="1"/>
    </row>
    <row r="195" spans="25:31">
      <c r="Y195" s="1"/>
      <c r="Z195" s="1"/>
      <c r="AB195" s="1"/>
      <c r="AE195" s="1"/>
    </row>
    <row r="196" spans="25:31">
      <c r="Y196" s="1"/>
      <c r="Z196" s="1"/>
      <c r="AB196" s="1"/>
      <c r="AE196" s="1"/>
    </row>
    <row r="197" spans="25:31">
      <c r="Y197" s="1"/>
      <c r="Z197" s="1"/>
      <c r="AB197" s="1"/>
      <c r="AE197" s="1"/>
    </row>
    <row r="198" spans="25:31">
      <c r="Y198" s="1"/>
      <c r="Z198" s="1"/>
      <c r="AB198" s="1"/>
      <c r="AE198" s="1"/>
    </row>
    <row r="199" spans="25:31">
      <c r="Y199" s="1"/>
      <c r="Z199" s="1"/>
      <c r="AB199" s="1"/>
      <c r="AE199" s="1"/>
    </row>
    <row r="200" spans="25:31">
      <c r="Y200" s="1"/>
      <c r="Z200" s="1"/>
      <c r="AB200" s="1"/>
      <c r="AE200" s="1"/>
    </row>
    <row r="201" spans="25:31">
      <c r="Y201" s="1"/>
      <c r="Z201" s="1"/>
      <c r="AB201" s="1"/>
      <c r="AE201" s="1"/>
    </row>
    <row r="202" spans="25:31">
      <c r="Y202" s="1"/>
      <c r="Z202" s="1"/>
      <c r="AB202" s="1"/>
      <c r="AE202" s="1"/>
    </row>
    <row r="203" spans="25:31">
      <c r="Y203" s="1"/>
      <c r="Z203" s="1"/>
      <c r="AB203" s="1"/>
      <c r="AE203" s="1"/>
    </row>
    <row r="204" spans="25:31">
      <c r="Y204" s="1"/>
      <c r="Z204" s="1"/>
      <c r="AB204" s="1"/>
      <c r="AE204" s="1"/>
    </row>
    <row r="205" spans="25:31">
      <c r="Y205" s="1"/>
      <c r="Z205" s="1"/>
      <c r="AB205" s="1"/>
      <c r="AE205" s="1"/>
    </row>
    <row r="206" spans="25:31">
      <c r="Y206" s="1"/>
      <c r="Z206" s="1"/>
      <c r="AB206" s="1"/>
      <c r="AE206" s="1"/>
    </row>
    <row r="207" spans="25:31">
      <c r="Y207" s="1"/>
      <c r="Z207" s="1"/>
      <c r="AB207" s="1"/>
      <c r="AE207" s="1"/>
    </row>
    <row r="208" spans="25:31">
      <c r="Y208" s="1"/>
      <c r="Z208" s="1"/>
      <c r="AB208" s="1"/>
      <c r="AE208" s="1"/>
    </row>
    <row r="209" spans="25:31">
      <c r="Y209" s="1"/>
      <c r="Z209" s="1"/>
      <c r="AB209" s="1"/>
      <c r="AE209" s="1"/>
    </row>
    <row r="210" spans="25:31">
      <c r="Y210" s="1"/>
      <c r="Z210" s="1"/>
      <c r="AB210" s="1"/>
      <c r="AE210" s="1"/>
    </row>
    <row r="211" spans="25:31">
      <c r="Y211" s="1"/>
      <c r="Z211" s="1"/>
      <c r="AB211" s="1"/>
      <c r="AE211" s="1"/>
    </row>
    <row r="212" spans="25:31">
      <c r="Y212" s="1"/>
      <c r="Z212" s="1"/>
      <c r="AB212" s="1"/>
      <c r="AE212" s="1"/>
    </row>
    <row r="213" spans="25:31">
      <c r="Y213" s="1"/>
      <c r="Z213" s="1"/>
      <c r="AB213" s="1"/>
      <c r="AE213" s="1"/>
    </row>
    <row r="214" spans="25:31">
      <c r="Y214" s="1"/>
      <c r="Z214" s="1"/>
      <c r="AB214" s="1"/>
      <c r="AE214" s="1"/>
    </row>
    <row r="215" spans="25:31">
      <c r="Y215" s="1"/>
      <c r="Z215" s="1"/>
      <c r="AB215" s="1"/>
      <c r="AE215" s="1"/>
    </row>
    <row r="216" spans="25:31">
      <c r="Y216" s="1"/>
      <c r="Z216" s="1"/>
      <c r="AB216" s="1"/>
      <c r="AE216" s="1"/>
    </row>
    <row r="217" spans="25:31">
      <c r="Y217" s="1"/>
      <c r="Z217" s="1"/>
      <c r="AB217" s="1"/>
      <c r="AE217" s="1"/>
    </row>
    <row r="218" spans="25:31">
      <c r="Y218" s="1"/>
      <c r="Z218" s="1"/>
      <c r="AB218" s="1"/>
      <c r="AE218" s="1"/>
    </row>
    <row r="219" spans="25:31">
      <c r="Y219" s="1"/>
      <c r="Z219" s="1"/>
      <c r="AB219" s="1"/>
      <c r="AE219" s="1"/>
    </row>
    <row r="220" spans="25:31">
      <c r="Y220" s="1"/>
      <c r="Z220" s="1"/>
      <c r="AB220" s="1"/>
      <c r="AE220" s="1"/>
    </row>
    <row r="221" spans="25:31">
      <c r="Y221" s="1"/>
      <c r="Z221" s="1"/>
      <c r="AB221" s="1"/>
      <c r="AE221" s="1"/>
    </row>
    <row r="222" spans="25:31">
      <c r="Y222" s="1"/>
      <c r="Z222" s="1"/>
      <c r="AB222" s="1"/>
      <c r="AE222" s="1"/>
    </row>
    <row r="223" spans="25:31">
      <c r="Y223" s="1"/>
      <c r="Z223" s="1"/>
      <c r="AB223" s="1"/>
      <c r="AE223" s="1"/>
    </row>
    <row r="224" spans="25:31">
      <c r="Y224" s="1"/>
      <c r="Z224" s="1"/>
      <c r="AB224" s="1"/>
      <c r="AE224" s="1"/>
    </row>
    <row r="225" spans="25:31">
      <c r="Y225" s="1"/>
      <c r="Z225" s="1"/>
      <c r="AB225" s="1"/>
      <c r="AE225" s="1"/>
    </row>
    <row r="226" spans="25:31">
      <c r="Y226" s="1"/>
      <c r="Z226" s="1"/>
      <c r="AB226" s="1"/>
      <c r="AE226" s="1"/>
    </row>
    <row r="227" spans="25:31">
      <c r="Y227" s="1"/>
      <c r="Z227" s="1"/>
      <c r="AB227" s="1"/>
      <c r="AE227" s="1"/>
    </row>
    <row r="228" spans="25:31">
      <c r="Y228" s="1"/>
      <c r="Z228" s="1"/>
      <c r="AB228" s="1"/>
      <c r="AE228" s="1"/>
    </row>
    <row r="229" spans="25:31">
      <c r="Y229" s="1"/>
      <c r="Z229" s="1"/>
      <c r="AB229" s="1"/>
      <c r="AE229" s="1"/>
    </row>
    <row r="230" spans="25:31">
      <c r="Y230" s="1"/>
      <c r="Z230" s="1"/>
      <c r="AB230" s="1"/>
      <c r="AE230" s="1"/>
    </row>
    <row r="231" spans="25:31">
      <c r="Y231" s="1"/>
      <c r="Z231" s="1"/>
      <c r="AB231" s="1"/>
      <c r="AE231" s="1"/>
    </row>
    <row r="232" spans="25:31">
      <c r="Y232" s="1"/>
      <c r="Z232" s="1"/>
      <c r="AB232" s="1"/>
      <c r="AE232" s="1"/>
    </row>
    <row r="233" spans="25:31">
      <c r="Y233" s="1"/>
      <c r="Z233" s="1"/>
      <c r="AB233" s="1"/>
      <c r="AE233" s="1"/>
    </row>
    <row r="234" spans="25:31">
      <c r="Y234" s="1"/>
      <c r="Z234" s="1"/>
      <c r="AB234" s="1"/>
      <c r="AE234" s="1"/>
    </row>
    <row r="235" spans="25:31">
      <c r="Y235" s="1"/>
      <c r="Z235" s="1"/>
      <c r="AB235" s="1"/>
      <c r="AE235" s="1"/>
    </row>
    <row r="236" spans="25:31">
      <c r="Y236" s="1"/>
      <c r="Z236" s="1"/>
      <c r="AB236" s="1"/>
      <c r="AE236" s="1"/>
    </row>
    <row r="237" spans="25:31">
      <c r="Y237" s="1"/>
      <c r="Z237" s="1"/>
      <c r="AB237" s="1"/>
      <c r="AE237" s="1"/>
    </row>
    <row r="238" spans="25:31">
      <c r="Y238" s="1"/>
      <c r="Z238" s="1"/>
      <c r="AB238" s="1"/>
      <c r="AE238" s="1"/>
    </row>
    <row r="239" spans="25:31">
      <c r="Y239" s="1"/>
      <c r="Z239" s="1"/>
      <c r="AB239" s="1"/>
      <c r="AE239" s="1"/>
    </row>
    <row r="240" spans="25:31">
      <c r="Y240" s="1"/>
      <c r="Z240" s="1"/>
      <c r="AB240" s="1"/>
      <c r="AE240" s="1"/>
    </row>
    <row r="241" spans="25:31">
      <c r="Y241" s="1"/>
      <c r="Z241" s="1"/>
      <c r="AB241" s="1"/>
      <c r="AE241" s="1"/>
    </row>
    <row r="242" spans="25:31">
      <c r="Y242" s="1"/>
      <c r="Z242" s="1"/>
      <c r="AB242" s="1"/>
      <c r="AE242" s="1"/>
    </row>
    <row r="243" spans="25:31">
      <c r="Y243" s="1"/>
      <c r="Z243" s="1"/>
      <c r="AB243" s="1"/>
      <c r="AE243" s="1"/>
    </row>
    <row r="244" spans="25:31">
      <c r="Y244" s="1"/>
      <c r="Z244" s="1"/>
      <c r="AB244" s="1"/>
      <c r="AE244" s="1"/>
    </row>
    <row r="245" spans="25:31">
      <c r="Y245" s="1"/>
      <c r="Z245" s="1"/>
      <c r="AB245" s="1"/>
      <c r="AE245" s="1"/>
    </row>
    <row r="246" spans="25:31">
      <c r="Y246" s="1"/>
      <c r="Z246" s="1"/>
      <c r="AB246" s="1"/>
      <c r="AE246" s="1"/>
    </row>
    <row r="247" spans="25:31">
      <c r="Y247" s="1"/>
      <c r="Z247" s="1"/>
      <c r="AB247" s="1"/>
      <c r="AE247" s="1"/>
    </row>
    <row r="248" spans="25:31">
      <c r="Y248" s="1"/>
      <c r="Z248" s="1"/>
      <c r="AB248" s="1"/>
      <c r="AE248" s="1"/>
    </row>
    <row r="249" spans="25:31">
      <c r="Y249" s="1"/>
      <c r="Z249" s="1"/>
      <c r="AB249" s="1"/>
      <c r="AE249" s="1"/>
    </row>
    <row r="250" spans="25:31">
      <c r="Y250" s="1"/>
      <c r="Z250" s="1"/>
      <c r="AB250" s="1"/>
      <c r="AE250" s="1"/>
    </row>
    <row r="251" spans="25:31">
      <c r="Y251" s="1"/>
      <c r="Z251" s="1"/>
      <c r="AB251" s="1"/>
      <c r="AE251" s="1"/>
    </row>
    <row r="252" spans="25:31">
      <c r="Y252" s="1"/>
      <c r="Z252" s="1"/>
      <c r="AB252" s="1"/>
      <c r="AE252" s="1"/>
    </row>
    <row r="253" spans="25:31">
      <c r="Y253" s="1"/>
      <c r="Z253" s="1"/>
      <c r="AB253" s="1"/>
      <c r="AE253" s="1"/>
    </row>
    <row r="254" spans="25:31">
      <c r="Y254" s="1"/>
      <c r="Z254" s="1"/>
      <c r="AB254" s="1"/>
      <c r="AE254" s="1"/>
    </row>
    <row r="255" spans="25:31">
      <c r="Y255" s="1"/>
      <c r="Z255" s="1"/>
      <c r="AB255" s="1"/>
      <c r="AE255" s="1"/>
    </row>
    <row r="256" spans="25:31">
      <c r="Y256" s="1"/>
      <c r="Z256" s="1"/>
      <c r="AB256" s="1"/>
      <c r="AE256" s="1"/>
    </row>
    <row r="257" spans="25:31">
      <c r="Y257" s="1"/>
      <c r="Z257" s="1"/>
      <c r="AB257" s="1"/>
      <c r="AE257" s="1"/>
    </row>
    <row r="258" spans="25:31">
      <c r="Y258" s="1"/>
      <c r="Z258" s="1"/>
      <c r="AB258" s="1"/>
      <c r="AE258" s="1"/>
    </row>
    <row r="259" spans="25:31">
      <c r="Y259" s="1"/>
      <c r="Z259" s="1"/>
      <c r="AB259" s="1"/>
      <c r="AE259" s="1"/>
    </row>
    <row r="260" spans="25:31">
      <c r="Y260" s="1"/>
      <c r="Z260" s="1"/>
      <c r="AB260" s="1"/>
      <c r="AE260" s="1"/>
    </row>
    <row r="261" spans="25:31">
      <c r="Y261" s="1"/>
      <c r="Z261" s="1"/>
      <c r="AB261" s="1"/>
      <c r="AE261" s="1"/>
    </row>
    <row r="262" spans="25:31">
      <c r="Y262" s="1"/>
      <c r="Z262" s="1"/>
      <c r="AB262" s="1"/>
      <c r="AE262" s="1"/>
    </row>
    <row r="263" spans="25:31">
      <c r="Y263" s="1"/>
      <c r="Z263" s="1"/>
      <c r="AB263" s="1"/>
      <c r="AE263" s="1"/>
    </row>
    <row r="264" spans="25:31">
      <c r="Y264" s="1"/>
      <c r="Z264" s="1"/>
      <c r="AB264" s="1"/>
      <c r="AE264" s="1"/>
    </row>
    <row r="265" spans="25:31">
      <c r="Y265" s="1"/>
      <c r="Z265" s="1"/>
      <c r="AB265" s="1"/>
      <c r="AE265" s="1"/>
    </row>
    <row r="266" spans="25:31">
      <c r="Y266" s="1"/>
      <c r="Z266" s="1"/>
      <c r="AB266" s="1"/>
      <c r="AE266" s="1"/>
    </row>
    <row r="267" spans="25:31">
      <c r="Y267" s="1"/>
      <c r="Z267" s="1"/>
      <c r="AB267" s="1"/>
      <c r="AE267" s="1"/>
    </row>
    <row r="268" spans="25:31">
      <c r="Y268" s="1"/>
      <c r="Z268" s="1"/>
      <c r="AB268" s="1"/>
      <c r="AE268" s="1"/>
    </row>
    <row r="269" spans="25:31">
      <c r="Y269" s="1"/>
      <c r="Z269" s="1"/>
      <c r="AB269" s="1"/>
      <c r="AE269" s="1"/>
    </row>
    <row r="270" spans="25:31">
      <c r="Y270" s="1"/>
      <c r="Z270" s="1"/>
      <c r="AB270" s="1"/>
      <c r="AE270" s="1"/>
    </row>
    <row r="271" spans="25:31">
      <c r="Y271" s="1"/>
      <c r="Z271" s="1"/>
      <c r="AB271" s="1"/>
      <c r="AE271" s="1"/>
    </row>
    <row r="272" spans="25:31">
      <c r="Y272" s="1"/>
      <c r="Z272" s="1"/>
      <c r="AB272" s="1"/>
      <c r="AE272" s="1"/>
    </row>
    <row r="273" spans="25:31">
      <c r="Y273" s="1"/>
      <c r="Z273" s="1"/>
      <c r="AB273" s="1"/>
      <c r="AE273" s="1"/>
    </row>
    <row r="274" spans="25:31">
      <c r="Y274" s="1"/>
      <c r="Z274" s="1"/>
      <c r="AB274" s="1"/>
      <c r="AE274" s="1"/>
    </row>
    <row r="275" spans="25:31">
      <c r="Y275" s="1"/>
      <c r="Z275" s="1"/>
      <c r="AB275" s="1"/>
      <c r="AE275" s="1"/>
    </row>
    <row r="276" spans="25:31">
      <c r="Y276" s="1"/>
      <c r="Z276" s="1"/>
      <c r="AB276" s="1"/>
      <c r="AE276" s="1"/>
    </row>
    <row r="277" spans="25:31">
      <c r="Y277" s="1"/>
      <c r="Z277" s="1"/>
      <c r="AB277" s="1"/>
      <c r="AE277" s="1"/>
    </row>
    <row r="278" spans="25:31">
      <c r="Y278" s="1"/>
      <c r="Z278" s="1"/>
      <c r="AB278" s="1"/>
      <c r="AE278" s="1"/>
    </row>
    <row r="279" spans="25:31">
      <c r="Y279" s="1"/>
      <c r="Z279" s="1"/>
      <c r="AB279" s="1"/>
      <c r="AE279" s="1"/>
    </row>
    <row r="280" spans="25:31">
      <c r="Y280" s="1"/>
      <c r="Z280" s="1"/>
      <c r="AB280" s="1"/>
      <c r="AE280" s="1"/>
    </row>
    <row r="281" spans="25:31">
      <c r="Y281" s="1"/>
      <c r="Z281" s="1"/>
      <c r="AB281" s="1"/>
      <c r="AE281" s="1"/>
    </row>
    <row r="282" spans="25:31">
      <c r="Y282" s="1"/>
      <c r="Z282" s="1"/>
      <c r="AB282" s="1"/>
      <c r="AE282" s="1"/>
    </row>
    <row r="283" spans="25:31">
      <c r="Y283" s="1"/>
      <c r="Z283" s="1"/>
      <c r="AB283" s="1"/>
      <c r="AE283" s="1"/>
    </row>
    <row r="284" spans="25:31">
      <c r="Y284" s="1"/>
      <c r="Z284" s="1"/>
      <c r="AB284" s="1"/>
      <c r="AE284" s="1"/>
    </row>
    <row r="285" spans="25:31">
      <c r="Y285" s="1"/>
      <c r="Z285" s="1"/>
      <c r="AB285" s="1"/>
      <c r="AE285" s="1"/>
    </row>
    <row r="286" spans="25:31">
      <c r="Y286" s="1"/>
      <c r="Z286" s="1"/>
      <c r="AB286" s="1"/>
      <c r="AE286" s="1"/>
    </row>
    <row r="287" spans="25:31">
      <c r="Y287" s="1"/>
      <c r="Z287" s="1"/>
      <c r="AB287" s="1"/>
      <c r="AE287" s="1"/>
    </row>
    <row r="288" spans="25:31">
      <c r="Y288" s="1"/>
      <c r="Z288" s="1"/>
      <c r="AB288" s="1"/>
      <c r="AE288" s="1"/>
    </row>
    <row r="289" spans="25:31">
      <c r="Y289" s="1"/>
      <c r="Z289" s="1"/>
      <c r="AB289" s="1"/>
      <c r="AE289" s="1"/>
    </row>
    <row r="290" spans="25:31">
      <c r="Y290" s="1"/>
      <c r="Z290" s="1"/>
      <c r="AB290" s="1"/>
      <c r="AE290" s="1"/>
    </row>
    <row r="291" spans="25:31">
      <c r="Y291" s="1"/>
      <c r="Z291" s="1"/>
      <c r="AB291" s="1"/>
      <c r="AE291" s="1"/>
    </row>
    <row r="292" spans="25:31">
      <c r="Y292" s="1"/>
      <c r="Z292" s="1"/>
      <c r="AB292" s="1"/>
      <c r="AE292" s="1"/>
    </row>
    <row r="293" spans="25:31">
      <c r="Y293" s="1"/>
      <c r="Z293" s="1"/>
      <c r="AB293" s="1"/>
      <c r="AE293" s="1"/>
    </row>
    <row r="294" spans="25:31">
      <c r="Y294" s="1"/>
      <c r="Z294" s="1"/>
      <c r="AB294" s="1"/>
      <c r="AE294" s="1"/>
    </row>
    <row r="295" spans="25:31">
      <c r="Y295" s="1"/>
      <c r="Z295" s="1"/>
      <c r="AB295" s="1"/>
      <c r="AE295" s="1"/>
    </row>
    <row r="296" spans="25:31">
      <c r="Y296" s="1"/>
      <c r="Z296" s="1"/>
      <c r="AB296" s="1"/>
      <c r="AE296" s="1"/>
    </row>
    <row r="297" spans="25:31">
      <c r="Y297" s="1"/>
      <c r="Z297" s="1"/>
      <c r="AB297" s="1"/>
      <c r="AE297" s="1"/>
    </row>
    <row r="298" spans="25:31">
      <c r="Y298" s="1"/>
      <c r="Z298" s="1"/>
      <c r="AB298" s="1"/>
      <c r="AE298" s="1"/>
    </row>
    <row r="299" spans="25:31">
      <c r="Y299" s="1"/>
      <c r="Z299" s="1"/>
      <c r="AB299" s="1"/>
      <c r="AE299" s="1"/>
    </row>
    <row r="300" spans="25:31">
      <c r="Y300" s="1"/>
      <c r="Z300" s="1"/>
      <c r="AB300" s="1"/>
      <c r="AE300" s="1"/>
    </row>
    <row r="301" spans="25:31">
      <c r="Y301" s="1"/>
      <c r="Z301" s="1"/>
      <c r="AB301" s="1"/>
      <c r="AE301" s="1"/>
    </row>
    <row r="302" spans="25:31">
      <c r="Y302" s="1"/>
      <c r="Z302" s="1"/>
      <c r="AB302" s="1"/>
      <c r="AE302" s="1"/>
    </row>
    <row r="303" spans="25:31">
      <c r="Y303" s="1"/>
      <c r="Z303" s="1"/>
      <c r="AB303" s="1"/>
      <c r="AE303" s="1"/>
    </row>
    <row r="304" spans="25:31">
      <c r="Y304" s="1"/>
      <c r="Z304" s="1"/>
      <c r="AB304" s="1"/>
      <c r="AE304" s="1"/>
    </row>
    <row r="305" spans="25:31">
      <c r="Y305" s="1"/>
      <c r="Z305" s="1"/>
      <c r="AB305" s="1"/>
      <c r="AE305" s="1"/>
    </row>
    <row r="306" spans="25:31">
      <c r="Y306" s="1"/>
      <c r="Z306" s="1"/>
      <c r="AB306" s="1"/>
      <c r="AE306" s="1"/>
    </row>
    <row r="307" spans="25:31">
      <c r="Y307" s="1"/>
      <c r="Z307" s="1"/>
      <c r="AB307" s="1"/>
      <c r="AE307" s="1"/>
    </row>
    <row r="308" spans="25:31">
      <c r="Y308" s="1"/>
      <c r="Z308" s="1"/>
      <c r="AB308" s="1"/>
      <c r="AE308" s="1"/>
    </row>
    <row r="309" spans="25:31">
      <c r="Y309" s="1"/>
      <c r="Z309" s="1"/>
      <c r="AB309" s="1"/>
      <c r="AE309" s="1"/>
    </row>
    <row r="310" spans="25:31">
      <c r="Y310" s="1"/>
      <c r="Z310" s="1"/>
      <c r="AB310" s="1"/>
      <c r="AE310" s="1"/>
    </row>
    <row r="311" spans="25:31">
      <c r="Y311" s="1"/>
      <c r="Z311" s="1"/>
      <c r="AB311" s="1"/>
      <c r="AE311" s="1"/>
    </row>
    <row r="312" spans="25:31">
      <c r="Y312" s="1"/>
      <c r="Z312" s="1"/>
      <c r="AB312" s="1"/>
      <c r="AE312" s="1"/>
    </row>
    <row r="313" spans="25:31">
      <c r="Y313" s="1"/>
      <c r="Z313" s="1"/>
      <c r="AB313" s="1"/>
      <c r="AE313" s="1"/>
    </row>
    <row r="314" spans="25:31">
      <c r="Y314" s="1"/>
      <c r="Z314" s="1"/>
      <c r="AB314" s="1"/>
      <c r="AE314" s="1"/>
    </row>
    <row r="315" spans="25:31">
      <c r="Y315" s="1"/>
      <c r="Z315" s="1"/>
      <c r="AB315" s="1"/>
      <c r="AE315" s="1"/>
    </row>
    <row r="316" spans="25:31">
      <c r="Y316" s="1"/>
      <c r="Z316" s="1"/>
      <c r="AB316" s="1"/>
      <c r="AE316" s="1"/>
    </row>
    <row r="317" spans="25:31">
      <c r="Y317" s="1"/>
      <c r="Z317" s="1"/>
      <c r="AB317" s="1"/>
      <c r="AE317" s="1"/>
    </row>
    <row r="318" spans="25:31">
      <c r="Y318" s="1"/>
      <c r="Z318" s="1"/>
      <c r="AB318" s="1"/>
      <c r="AE318" s="1"/>
    </row>
    <row r="319" spans="25:31">
      <c r="Y319" s="1"/>
      <c r="Z319" s="1"/>
      <c r="AB319" s="1"/>
      <c r="AE319" s="1"/>
    </row>
    <row r="320" spans="25:31">
      <c r="Y320" s="1"/>
      <c r="Z320" s="1"/>
      <c r="AB320" s="1"/>
      <c r="AE320" s="1"/>
    </row>
    <row r="321" spans="25:31">
      <c r="Y321" s="1"/>
      <c r="Z321" s="1"/>
      <c r="AB321" s="1"/>
      <c r="AE321" s="1"/>
    </row>
    <row r="322" spans="25:31">
      <c r="Y322" s="1"/>
      <c r="Z322" s="1"/>
      <c r="AB322" s="1"/>
      <c r="AE322" s="1"/>
    </row>
    <row r="323" spans="25:31">
      <c r="Y323" s="1"/>
      <c r="Z323" s="1"/>
      <c r="AB323" s="1"/>
      <c r="AE323" s="1"/>
    </row>
    <row r="324" spans="25:31">
      <c r="Y324" s="1"/>
      <c r="Z324" s="1"/>
      <c r="AB324" s="1"/>
      <c r="AE324" s="1"/>
    </row>
    <row r="325" spans="25:31">
      <c r="Y325" s="1"/>
      <c r="Z325" s="1"/>
      <c r="AB325" s="1"/>
      <c r="AE325" s="1"/>
    </row>
    <row r="326" spans="25:31">
      <c r="Y326" s="1"/>
      <c r="Z326" s="1"/>
      <c r="AB326" s="1"/>
      <c r="AE326" s="1"/>
    </row>
    <row r="327" spans="25:31">
      <c r="Y327" s="1"/>
      <c r="Z327" s="1"/>
      <c r="AB327" s="1"/>
      <c r="AE327" s="1"/>
    </row>
    <row r="328" spans="25:31">
      <c r="Y328" s="1"/>
      <c r="Z328" s="1"/>
      <c r="AB328" s="1"/>
      <c r="AE328" s="1"/>
    </row>
    <row r="329" spans="25:31">
      <c r="Y329" s="1"/>
      <c r="Z329" s="1"/>
      <c r="AB329" s="1"/>
      <c r="AE329" s="1"/>
    </row>
    <row r="330" spans="25:31">
      <c r="Y330" s="1"/>
      <c r="Z330" s="1"/>
      <c r="AB330" s="1"/>
      <c r="AE330" s="1"/>
    </row>
    <row r="331" spans="25:31">
      <c r="Y331" s="1"/>
      <c r="Z331" s="1"/>
      <c r="AB331" s="1"/>
      <c r="AE331" s="1"/>
    </row>
    <row r="332" spans="25:31">
      <c r="Y332" s="1"/>
      <c r="Z332" s="1"/>
      <c r="AB332" s="1"/>
      <c r="AE332" s="1"/>
    </row>
    <row r="333" spans="25:31">
      <c r="Y333" s="1"/>
      <c r="Z333" s="1"/>
      <c r="AB333" s="1"/>
      <c r="AE333" s="1"/>
    </row>
    <row r="334" spans="25:31">
      <c r="Y334" s="1"/>
      <c r="Z334" s="1"/>
      <c r="AB334" s="1"/>
      <c r="AE334" s="1"/>
    </row>
    <row r="335" spans="25:31">
      <c r="Y335" s="1"/>
      <c r="Z335" s="1"/>
      <c r="AB335" s="1"/>
      <c r="AE335" s="1"/>
    </row>
    <row r="336" spans="25:31">
      <c r="Y336" s="1"/>
      <c r="Z336" s="1"/>
      <c r="AB336" s="1"/>
      <c r="AE336" s="1"/>
    </row>
    <row r="337" spans="25:31">
      <c r="Y337" s="1"/>
      <c r="Z337" s="1"/>
      <c r="AB337" s="1"/>
      <c r="AE337" s="1"/>
    </row>
    <row r="338" spans="25:31">
      <c r="Y338" s="1"/>
      <c r="Z338" s="1"/>
      <c r="AB338" s="1"/>
      <c r="AE338" s="1"/>
    </row>
    <row r="339" spans="25:31">
      <c r="Y339" s="1"/>
      <c r="Z339" s="1"/>
      <c r="AB339" s="1"/>
      <c r="AE339" s="1"/>
    </row>
    <row r="340" spans="25:31">
      <c r="Y340" s="1"/>
      <c r="Z340" s="1"/>
      <c r="AB340" s="1"/>
      <c r="AE340" s="1"/>
    </row>
    <row r="341" spans="25:31">
      <c r="Y341" s="1"/>
      <c r="Z341" s="1"/>
      <c r="AB341" s="1"/>
      <c r="AE341" s="1"/>
    </row>
    <row r="342" spans="25:31">
      <c r="Y342" s="1"/>
      <c r="Z342" s="1"/>
      <c r="AB342" s="1"/>
      <c r="AE342" s="1"/>
    </row>
    <row r="343" spans="25:31">
      <c r="Y343" s="1"/>
      <c r="Z343" s="1"/>
      <c r="AB343" s="1"/>
      <c r="AE343" s="1"/>
    </row>
    <row r="344" spans="25:31">
      <c r="Y344" s="1"/>
      <c r="Z344" s="1"/>
      <c r="AB344" s="1"/>
      <c r="AE344" s="1"/>
    </row>
    <row r="345" spans="25:31">
      <c r="Y345" s="1"/>
      <c r="Z345" s="1"/>
      <c r="AB345" s="1"/>
      <c r="AE345" s="1"/>
    </row>
    <row r="346" spans="25:31">
      <c r="Y346" s="1"/>
      <c r="Z346" s="1"/>
      <c r="AB346" s="1"/>
      <c r="AE346" s="1"/>
    </row>
    <row r="347" spans="25:31">
      <c r="Y347" s="1"/>
      <c r="Z347" s="1"/>
      <c r="AB347" s="1"/>
      <c r="AE347" s="1"/>
    </row>
    <row r="348" spans="25:31">
      <c r="Y348" s="1"/>
      <c r="Z348" s="1"/>
      <c r="AB348" s="1"/>
      <c r="AE348" s="1"/>
    </row>
    <row r="349" spans="25:31">
      <c r="Y349" s="1"/>
      <c r="Z349" s="1"/>
      <c r="AB349" s="1"/>
      <c r="AE349" s="1"/>
    </row>
    <row r="350" spans="25:31">
      <c r="Y350" s="1"/>
      <c r="Z350" s="1"/>
      <c r="AB350" s="1"/>
      <c r="AE350" s="1"/>
    </row>
    <row r="351" spans="25:31">
      <c r="Y351" s="1"/>
      <c r="Z351" s="1"/>
      <c r="AB351" s="1"/>
      <c r="AE351" s="1"/>
    </row>
    <row r="352" spans="25:31">
      <c r="Y352" s="1"/>
      <c r="Z352" s="1"/>
      <c r="AB352" s="1"/>
      <c r="AE352" s="1"/>
    </row>
    <row r="353" spans="25:31">
      <c r="Y353" s="1"/>
      <c r="Z353" s="1"/>
      <c r="AB353" s="1"/>
      <c r="AE353" s="1"/>
    </row>
    <row r="354" spans="25:31">
      <c r="Y354" s="1"/>
      <c r="Z354" s="1"/>
      <c r="AB354" s="1"/>
      <c r="AE354" s="1"/>
    </row>
    <row r="355" spans="25:31">
      <c r="Y355" s="1"/>
      <c r="Z355" s="1"/>
      <c r="AB355" s="1"/>
      <c r="AE355" s="1"/>
    </row>
    <row r="356" spans="25:31">
      <c r="Y356" s="1"/>
      <c r="Z356" s="1"/>
      <c r="AB356" s="1"/>
      <c r="AE356" s="1"/>
    </row>
    <row r="357" spans="25:31">
      <c r="Y357" s="1"/>
      <c r="Z357" s="1"/>
      <c r="AB357" s="1"/>
      <c r="AE357" s="1"/>
    </row>
    <row r="358" spans="25:31">
      <c r="Y358" s="1"/>
      <c r="Z358" s="1"/>
      <c r="AB358" s="1"/>
      <c r="AE358" s="1"/>
    </row>
    <row r="359" spans="25:31">
      <c r="Y359" s="1"/>
      <c r="Z359" s="1"/>
      <c r="AB359" s="1"/>
      <c r="AE359" s="1"/>
    </row>
    <row r="360" spans="25:31">
      <c r="Y360" s="1"/>
      <c r="Z360" s="1"/>
      <c r="AB360" s="1"/>
      <c r="AE360" s="1"/>
    </row>
    <row r="361" spans="25:31">
      <c r="Y361" s="1"/>
      <c r="Z361" s="1"/>
      <c r="AB361" s="1"/>
      <c r="AE361" s="1"/>
    </row>
    <row r="362" spans="25:31">
      <c r="Y362" s="1"/>
      <c r="Z362" s="1"/>
      <c r="AB362" s="1"/>
      <c r="AE362" s="1"/>
    </row>
    <row r="363" spans="25:31">
      <c r="Y363" s="1"/>
      <c r="Z363" s="1"/>
      <c r="AB363" s="1"/>
      <c r="AE363" s="1"/>
    </row>
    <row r="364" spans="25:31">
      <c r="Y364" s="1"/>
      <c r="Z364" s="1"/>
      <c r="AB364" s="1"/>
      <c r="AE364" s="1"/>
    </row>
    <row r="365" spans="25:31">
      <c r="Y365" s="1"/>
      <c r="Z365" s="1"/>
      <c r="AB365" s="1"/>
      <c r="AE365" s="1"/>
    </row>
    <row r="366" spans="25:31">
      <c r="Y366" s="1"/>
      <c r="Z366" s="1"/>
      <c r="AB366" s="1"/>
      <c r="AE366" s="1"/>
    </row>
    <row r="367" spans="25:31">
      <c r="Y367" s="1"/>
      <c r="Z367" s="1"/>
      <c r="AB367" s="1"/>
      <c r="AE367" s="1"/>
    </row>
    <row r="368" spans="25:31">
      <c r="Y368" s="1"/>
      <c r="Z368" s="1"/>
      <c r="AB368" s="1"/>
      <c r="AE368" s="1"/>
    </row>
    <row r="369" spans="25:31">
      <c r="Y369" s="1"/>
      <c r="Z369" s="1"/>
      <c r="AB369" s="1"/>
      <c r="AE369" s="1"/>
    </row>
    <row r="370" spans="25:31">
      <c r="Y370" s="1"/>
      <c r="Z370" s="1"/>
      <c r="AB370" s="1"/>
      <c r="AE370" s="1"/>
    </row>
    <row r="371" spans="25:31">
      <c r="Y371" s="1"/>
      <c r="Z371" s="1"/>
      <c r="AB371" s="1"/>
      <c r="AE371" s="1"/>
    </row>
    <row r="372" spans="25:31">
      <c r="Y372" s="1"/>
      <c r="Z372" s="1"/>
      <c r="AB372" s="1"/>
      <c r="AE372" s="1"/>
    </row>
    <row r="373" spans="25:31">
      <c r="Y373" s="1"/>
      <c r="Z373" s="1"/>
      <c r="AB373" s="1"/>
      <c r="AE373" s="1"/>
    </row>
    <row r="374" spans="25:31">
      <c r="Y374" s="1"/>
      <c r="Z374" s="1"/>
      <c r="AB374" s="1"/>
      <c r="AE374" s="1"/>
    </row>
    <row r="375" spans="25:31">
      <c r="Y375" s="1"/>
      <c r="Z375" s="1"/>
      <c r="AB375" s="1"/>
      <c r="AE375" s="1"/>
    </row>
    <row r="376" spans="25:31">
      <c r="Y376" s="1"/>
      <c r="Z376" s="1"/>
      <c r="AB376" s="1"/>
      <c r="AE376" s="1"/>
    </row>
    <row r="377" spans="25:31">
      <c r="Y377" s="1"/>
      <c r="Z377" s="1"/>
      <c r="AB377" s="1"/>
      <c r="AE377" s="1"/>
    </row>
    <row r="378" spans="25:31">
      <c r="Y378" s="1"/>
      <c r="Z378" s="1"/>
      <c r="AB378" s="1"/>
      <c r="AE378" s="1"/>
    </row>
    <row r="379" spans="25:31">
      <c r="Y379" s="1"/>
      <c r="Z379" s="1"/>
      <c r="AB379" s="1"/>
      <c r="AE379" s="1"/>
    </row>
    <row r="380" spans="25:31">
      <c r="Y380" s="1"/>
      <c r="Z380" s="1"/>
      <c r="AB380" s="1"/>
      <c r="AE380" s="1"/>
    </row>
    <row r="381" spans="25:31">
      <c r="Y381" s="1"/>
      <c r="Z381" s="1"/>
      <c r="AB381" s="1"/>
      <c r="AE381" s="1"/>
    </row>
    <row r="382" spans="25:31">
      <c r="Y382" s="1"/>
      <c r="Z382" s="1"/>
      <c r="AB382" s="1"/>
      <c r="AE382" s="1"/>
    </row>
    <row r="383" spans="25:31">
      <c r="Y383" s="1"/>
      <c r="Z383" s="1"/>
      <c r="AB383" s="1"/>
      <c r="AE383" s="1"/>
    </row>
    <row r="384" spans="25:31">
      <c r="Y384" s="1"/>
      <c r="Z384" s="1"/>
      <c r="AB384" s="1"/>
      <c r="AE384" s="1"/>
    </row>
    <row r="385" spans="25:31">
      <c r="Y385" s="1"/>
      <c r="Z385" s="1"/>
      <c r="AB385" s="1"/>
      <c r="AE385" s="1"/>
    </row>
    <row r="386" spans="25:31">
      <c r="Y386" s="1"/>
      <c r="Z386" s="1"/>
      <c r="AB386" s="1"/>
      <c r="AE386" s="1"/>
    </row>
    <row r="387" spans="25:31">
      <c r="Y387" s="1"/>
      <c r="Z387" s="1"/>
      <c r="AB387" s="1"/>
      <c r="AE387" s="1"/>
    </row>
    <row r="388" spans="25:31">
      <c r="Y388" s="1"/>
      <c r="Z388" s="1"/>
      <c r="AB388" s="1"/>
      <c r="AE388" s="1"/>
    </row>
    <row r="389" spans="25:31">
      <c r="Y389" s="1"/>
      <c r="Z389" s="1"/>
      <c r="AB389" s="1"/>
      <c r="AE389" s="1"/>
    </row>
    <row r="390" spans="25:31">
      <c r="Y390" s="1"/>
      <c r="Z390" s="1"/>
      <c r="AB390" s="1"/>
      <c r="AE390" s="1"/>
    </row>
    <row r="391" spans="25:31">
      <c r="Y391" s="1"/>
      <c r="Z391" s="1"/>
      <c r="AB391" s="1"/>
      <c r="AE391" s="1"/>
    </row>
    <row r="392" spans="25:31">
      <c r="Y392" s="1"/>
      <c r="Z392" s="1"/>
      <c r="AB392" s="1"/>
      <c r="AE392" s="1"/>
    </row>
    <row r="393" spans="25:31">
      <c r="Y393" s="1"/>
      <c r="Z393" s="1"/>
      <c r="AB393" s="1"/>
      <c r="AE393" s="1"/>
    </row>
    <row r="394" spans="25:31">
      <c r="Y394" s="1"/>
      <c r="Z394" s="1"/>
      <c r="AB394" s="1"/>
      <c r="AE394" s="1"/>
    </row>
    <row r="395" spans="25:31">
      <c r="Y395" s="1"/>
      <c r="Z395" s="1"/>
      <c r="AB395" s="1"/>
      <c r="AE395" s="1"/>
    </row>
    <row r="396" spans="25:31">
      <c r="Y396" s="1"/>
      <c r="Z396" s="1"/>
      <c r="AB396" s="1"/>
      <c r="AE396" s="1"/>
    </row>
    <row r="397" spans="25:31">
      <c r="Y397" s="1"/>
      <c r="Z397" s="1"/>
      <c r="AB397" s="1"/>
      <c r="AE397" s="1"/>
    </row>
    <row r="398" spans="25:31">
      <c r="Y398" s="1"/>
      <c r="Z398" s="1"/>
      <c r="AB398" s="1"/>
      <c r="AE398" s="1"/>
    </row>
    <row r="399" spans="25:31">
      <c r="Y399" s="1"/>
      <c r="Z399" s="1"/>
      <c r="AB399" s="1"/>
      <c r="AE399" s="1"/>
    </row>
    <row r="400" spans="25:31">
      <c r="Y400" s="1"/>
      <c r="Z400" s="1"/>
      <c r="AB400" s="1"/>
      <c r="AE400" s="1"/>
    </row>
    <row r="401" spans="25:31">
      <c r="Y401" s="1"/>
      <c r="Z401" s="1"/>
      <c r="AB401" s="1"/>
      <c r="AE401" s="1"/>
    </row>
    <row r="402" spans="25:31">
      <c r="Y402" s="1"/>
      <c r="Z402" s="1"/>
      <c r="AB402" s="1"/>
      <c r="AE402" s="1"/>
    </row>
    <row r="403" spans="25:31">
      <c r="Y403" s="1"/>
      <c r="Z403" s="1"/>
      <c r="AB403" s="1"/>
      <c r="AE403" s="1"/>
    </row>
    <row r="404" spans="25:31">
      <c r="Y404" s="1"/>
      <c r="Z404" s="1"/>
      <c r="AB404" s="1"/>
      <c r="AE404" s="1"/>
    </row>
    <row r="405" spans="25:31">
      <c r="Y405" s="1"/>
      <c r="Z405" s="1"/>
      <c r="AB405" s="1"/>
      <c r="AE405" s="1"/>
    </row>
    <row r="406" spans="25:31">
      <c r="Y406" s="1"/>
      <c r="Z406" s="1"/>
      <c r="AB406" s="1"/>
      <c r="AE406" s="1"/>
    </row>
    <row r="407" spans="25:31">
      <c r="Y407" s="1"/>
      <c r="Z407" s="1"/>
      <c r="AB407" s="1"/>
      <c r="AE407" s="1"/>
    </row>
    <row r="408" spans="25:31">
      <c r="Y408" s="1"/>
      <c r="Z408" s="1"/>
      <c r="AB408" s="1"/>
      <c r="AE408" s="1"/>
    </row>
    <row r="409" spans="25:31">
      <c r="Y409" s="1"/>
      <c r="Z409" s="1"/>
      <c r="AB409" s="1"/>
      <c r="AE409" s="1"/>
    </row>
    <row r="410" spans="25:31">
      <c r="Y410" s="1"/>
      <c r="Z410" s="1"/>
      <c r="AB410" s="1"/>
      <c r="AE410" s="1"/>
    </row>
    <row r="411" spans="25:31">
      <c r="Y411" s="1"/>
      <c r="Z411" s="1"/>
      <c r="AB411" s="1"/>
      <c r="AE411" s="1"/>
    </row>
    <row r="412" spans="25:31">
      <c r="Y412" s="1"/>
      <c r="Z412" s="1"/>
      <c r="AB412" s="1"/>
      <c r="AE412" s="1"/>
    </row>
    <row r="413" spans="25:31">
      <c r="Y413" s="1"/>
      <c r="Z413" s="1"/>
      <c r="AB413" s="1"/>
      <c r="AE413" s="1"/>
    </row>
    <row r="414" spans="25:31">
      <c r="Y414" s="1"/>
      <c r="Z414" s="1"/>
      <c r="AB414" s="1"/>
      <c r="AE414" s="1"/>
    </row>
    <row r="415" spans="25:31">
      <c r="Y415" s="1"/>
      <c r="Z415" s="1"/>
      <c r="AB415" s="1"/>
      <c r="AE415" s="1"/>
    </row>
    <row r="416" spans="25:31">
      <c r="Y416" s="1"/>
      <c r="Z416" s="1"/>
      <c r="AB416" s="1"/>
      <c r="AE416" s="1"/>
    </row>
    <row r="417" spans="25:31">
      <c r="Y417" s="1"/>
      <c r="Z417" s="1"/>
      <c r="AB417" s="1"/>
      <c r="AE417" s="1"/>
    </row>
    <row r="418" spans="25:31">
      <c r="Y418" s="1"/>
      <c r="Z418" s="1"/>
      <c r="AB418" s="1"/>
      <c r="AE418" s="1"/>
    </row>
    <row r="419" spans="25:31">
      <c r="Y419" s="1"/>
      <c r="Z419" s="1"/>
      <c r="AB419" s="1"/>
      <c r="AE419" s="1"/>
    </row>
    <row r="420" spans="25:31">
      <c r="Y420" s="1"/>
      <c r="Z420" s="1"/>
      <c r="AB420" s="1"/>
      <c r="AE420" s="1"/>
    </row>
    <row r="421" spans="25:31">
      <c r="Y421" s="1"/>
      <c r="Z421" s="1"/>
      <c r="AB421" s="1"/>
      <c r="AE421" s="1"/>
    </row>
    <row r="422" spans="25:31">
      <c r="Y422" s="1"/>
      <c r="Z422" s="1"/>
      <c r="AB422" s="1"/>
      <c r="AE422" s="1"/>
    </row>
    <row r="423" spans="25:31">
      <c r="Y423" s="1"/>
      <c r="Z423" s="1"/>
      <c r="AB423" s="1"/>
      <c r="AE423" s="1"/>
    </row>
    <row r="424" spans="25:31">
      <c r="Y424" s="1"/>
      <c r="Z424" s="1"/>
      <c r="AB424" s="1"/>
      <c r="AE424" s="1"/>
    </row>
    <row r="425" spans="25:31">
      <c r="Y425" s="1"/>
      <c r="Z425" s="1"/>
      <c r="AB425" s="1"/>
      <c r="AE425" s="1"/>
    </row>
    <row r="426" spans="25:31">
      <c r="Y426" s="1"/>
      <c r="Z426" s="1"/>
      <c r="AB426" s="1"/>
      <c r="AE426" s="1"/>
    </row>
    <row r="427" spans="25:31">
      <c r="Y427" s="1"/>
      <c r="Z427" s="1"/>
      <c r="AB427" s="1"/>
      <c r="AE427" s="1"/>
    </row>
    <row r="428" spans="25:31">
      <c r="Y428" s="1"/>
      <c r="Z428" s="1"/>
      <c r="AB428" s="1"/>
      <c r="AE428" s="1"/>
    </row>
    <row r="429" spans="25:31">
      <c r="Y429" s="1"/>
      <c r="Z429" s="1"/>
      <c r="AB429" s="1"/>
      <c r="AE429" s="1"/>
    </row>
    <row r="430" spans="25:31">
      <c r="Y430" s="1"/>
      <c r="Z430" s="1"/>
      <c r="AB430" s="1"/>
      <c r="AE430" s="1"/>
    </row>
    <row r="431" spans="25:31">
      <c r="Y431" s="1"/>
      <c r="Z431" s="1"/>
      <c r="AB431" s="1"/>
      <c r="AE431" s="1"/>
    </row>
    <row r="432" spans="25:31">
      <c r="Y432" s="1"/>
      <c r="Z432" s="1"/>
      <c r="AB432" s="1"/>
      <c r="AE432" s="1"/>
    </row>
    <row r="433" spans="25:31">
      <c r="Y433" s="1"/>
      <c r="Z433" s="1"/>
      <c r="AB433" s="1"/>
      <c r="AE433" s="1"/>
    </row>
    <row r="434" spans="25:31">
      <c r="Y434" s="1"/>
      <c r="Z434" s="1"/>
      <c r="AB434" s="1"/>
      <c r="AE434" s="1"/>
    </row>
    <row r="435" spans="25:31">
      <c r="Y435" s="1"/>
      <c r="Z435" s="1"/>
      <c r="AB435" s="1"/>
      <c r="AE435" s="1"/>
    </row>
    <row r="436" spans="25:31">
      <c r="Y436" s="1"/>
      <c r="Z436" s="1"/>
      <c r="AB436" s="1"/>
      <c r="AE436" s="1"/>
    </row>
    <row r="437" spans="25:31">
      <c r="Y437" s="1"/>
      <c r="Z437" s="1"/>
      <c r="AB437" s="1"/>
      <c r="AE437" s="1"/>
    </row>
    <row r="438" spans="25:31">
      <c r="Y438" s="1"/>
      <c r="Z438" s="1"/>
      <c r="AB438" s="1"/>
      <c r="AE438" s="1"/>
    </row>
    <row r="439" spans="25:31">
      <c r="Y439" s="1"/>
      <c r="Z439" s="1"/>
      <c r="AB439" s="1"/>
      <c r="AE439" s="1"/>
    </row>
    <row r="440" spans="25:31">
      <c r="Y440" s="1"/>
      <c r="Z440" s="1"/>
      <c r="AB440" s="1"/>
      <c r="AE440" s="1"/>
    </row>
    <row r="441" spans="25:31">
      <c r="Y441" s="1"/>
      <c r="Z441" s="1"/>
      <c r="AB441" s="1"/>
      <c r="AE441" s="1"/>
    </row>
    <row r="442" spans="25:31">
      <c r="Y442" s="1"/>
      <c r="Z442" s="1"/>
      <c r="AB442" s="1"/>
      <c r="AE442" s="1"/>
    </row>
    <row r="443" spans="25:31">
      <c r="Y443" s="1"/>
      <c r="Z443" s="1"/>
      <c r="AB443" s="1"/>
      <c r="AE443" s="1"/>
    </row>
    <row r="444" spans="25:31">
      <c r="Y444" s="1"/>
      <c r="Z444" s="1"/>
      <c r="AB444" s="1"/>
      <c r="AE444" s="1"/>
    </row>
    <row r="445" spans="25:31">
      <c r="Y445" s="1"/>
      <c r="Z445" s="1"/>
      <c r="AB445" s="1"/>
      <c r="AE445" s="1"/>
    </row>
    <row r="446" spans="25:31">
      <c r="Y446" s="1"/>
      <c r="Z446" s="1"/>
      <c r="AB446" s="1"/>
      <c r="AE446" s="1"/>
    </row>
    <row r="447" spans="25:31">
      <c r="Y447" s="1"/>
      <c r="Z447" s="1"/>
      <c r="AB447" s="1"/>
      <c r="AE447" s="1"/>
    </row>
    <row r="448" spans="25:31">
      <c r="Y448" s="1"/>
      <c r="Z448" s="1"/>
      <c r="AB448" s="1"/>
      <c r="AE448" s="1"/>
    </row>
    <row r="449" spans="25:31">
      <c r="Y449" s="1"/>
      <c r="Z449" s="1"/>
      <c r="AB449" s="1"/>
      <c r="AE449" s="1"/>
    </row>
    <row r="450" spans="25:31">
      <c r="Y450" s="1"/>
      <c r="Z450" s="1"/>
      <c r="AB450" s="1"/>
      <c r="AE450" s="1"/>
    </row>
    <row r="451" spans="25:31">
      <c r="Y451" s="1"/>
      <c r="Z451" s="1"/>
      <c r="AB451" s="1"/>
      <c r="AE451" s="1"/>
    </row>
    <row r="452" spans="25:31">
      <c r="Y452" s="1"/>
      <c r="Z452" s="1"/>
      <c r="AB452" s="1"/>
      <c r="AE452" s="1"/>
    </row>
    <row r="453" spans="25:31">
      <c r="Y453" s="1"/>
      <c r="Z453" s="1"/>
      <c r="AB453" s="1"/>
      <c r="AE453" s="1"/>
    </row>
    <row r="454" spans="25:31">
      <c r="Y454" s="1"/>
      <c r="Z454" s="1"/>
      <c r="AB454" s="1"/>
      <c r="AE454" s="1"/>
    </row>
    <row r="455" spans="25:31">
      <c r="Y455" s="1"/>
      <c r="Z455" s="1"/>
      <c r="AB455" s="1"/>
      <c r="AE455" s="1"/>
    </row>
  </sheetData>
  <sheetCalcPr fullCalcOnLoad="1"/>
  <mergeCells count="9">
    <mergeCell ref="AA2:AB2"/>
    <mergeCell ref="AD2:AE2"/>
    <mergeCell ref="A1:E1"/>
    <mergeCell ref="X2:Y2"/>
    <mergeCell ref="U2:V2"/>
    <mergeCell ref="L2:M2"/>
    <mergeCell ref="I2:J2"/>
    <mergeCell ref="F2:G2"/>
    <mergeCell ref="O2:S2"/>
  </mergeCells>
  <phoneticPr fontId="19" type="noConversion"/>
  <conditionalFormatting sqref="AE5:AE15 AE17:AE43 V5:V15 S5:S15 V17:V43 S17:S43 Y5:AB15 Y17:AB43 M5:M15 J5:J15 G5:G15 M17:M43 J17:J43 G17:G43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stopIfTrue="1" operator="equal">
      <formula>3</formula>
    </cfRule>
  </conditionalFormatting>
  <pageMargins left="0.27559055118110237" right="0.15748031496062992" top="0.15748031496062992" bottom="0.15748031496062992" header="0.43307086614173229" footer="0.35433070866141736"/>
  <headerFooter alignWithMargins="0">
    <oddFooter>&amp;LAlan Penn - EVGC&amp;Cme@alanpenn.co.uk&amp;R&amp;D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H476"/>
  <sheetViews>
    <sheetView showGridLines="0" showZeros="0" tabSelected="1" zoomScale="90" zoomScaleNormal="90" zoomScalePageLayoutView="90" workbookViewId="0">
      <pane ySplit="3" topLeftCell="A4" activePane="bottomLeft" state="frozenSplit"/>
      <selection pane="bottomLeft" activeCell="AI34" sqref="AI34"/>
    </sheetView>
  </sheetViews>
  <sheetFormatPr baseColWidth="10" defaultColWidth="8.83203125" defaultRowHeight="11"/>
  <cols>
    <col min="1" max="1" width="26.5" style="1" customWidth="1"/>
    <col min="2" max="2" width="16" style="21" bestFit="1" customWidth="1"/>
    <col min="3" max="3" width="13.5" style="12" bestFit="1" customWidth="1"/>
    <col min="4" max="4" width="8.1640625" style="17" customWidth="1"/>
    <col min="5" max="5" width="1.83203125" style="17" customWidth="1"/>
    <col min="6" max="7" width="5.6640625" style="20" customWidth="1"/>
    <col min="8" max="8" width="1.5" style="20" customWidth="1"/>
    <col min="9" max="10" width="5.6640625" style="1" customWidth="1"/>
    <col min="11" max="11" width="1.5" style="20" customWidth="1"/>
    <col min="12" max="13" width="5.6640625" style="1" customWidth="1"/>
    <col min="14" max="14" width="1.5" style="1" customWidth="1"/>
    <col min="15" max="16" width="5.6640625" style="1" customWidth="1"/>
    <col min="17" max="17" width="1.5" style="1" customWidth="1"/>
    <col min="18" max="18" width="5.5" style="1" bestFit="1" customWidth="1"/>
    <col min="19" max="19" width="5.1640625" style="1" customWidth="1"/>
    <col min="20" max="20" width="1.5" style="1" customWidth="1"/>
    <col min="21" max="21" width="6.5" style="20" bestFit="1" customWidth="1"/>
    <col min="22" max="22" width="5.6640625" style="20" customWidth="1"/>
    <col min="23" max="23" width="1.33203125" style="20" customWidth="1"/>
    <col min="24" max="25" width="5.6640625" style="1" customWidth="1"/>
    <col min="26" max="26" width="1.6640625" style="1" customWidth="1"/>
    <col min="27" max="27" width="7.1640625" style="1" bestFit="1" customWidth="1"/>
    <col min="28" max="28" width="5.33203125" style="8" customWidth="1"/>
    <col min="29" max="29" width="1.83203125" style="1" customWidth="1"/>
    <col min="30" max="30" width="7.1640625" style="1" bestFit="1" customWidth="1"/>
    <col min="31" max="31" width="5.33203125" style="8" customWidth="1"/>
    <col min="32" max="32" width="1.83203125" style="1" customWidth="1"/>
    <col min="33" max="33" width="7.5" style="1" bestFit="1" customWidth="1"/>
    <col min="34" max="34" width="5.33203125" style="8" customWidth="1"/>
    <col min="35" max="16384" width="8.83203125" style="1"/>
  </cols>
  <sheetData>
    <row r="1" spans="1:34" s="2" customFormat="1" ht="26.25" customHeight="1" thickBot="1">
      <c r="A1" s="108" t="s">
        <v>34</v>
      </c>
      <c r="B1" s="108"/>
      <c r="C1" s="108"/>
      <c r="D1" s="108"/>
      <c r="E1" s="10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D1" s="3"/>
      <c r="AE1" s="4"/>
      <c r="AG1" s="3"/>
      <c r="AH1" s="4"/>
    </row>
    <row r="2" spans="1:34" s="7" customFormat="1" ht="25.5" customHeight="1" thickBot="1">
      <c r="A2" s="5" t="s">
        <v>81</v>
      </c>
      <c r="B2" s="34" t="s">
        <v>82</v>
      </c>
      <c r="C2" s="33" t="s">
        <v>83</v>
      </c>
      <c r="D2" s="32" t="s">
        <v>86</v>
      </c>
      <c r="E2" s="16"/>
      <c r="F2" s="115" t="s">
        <v>84</v>
      </c>
      <c r="G2" s="116"/>
      <c r="H2" s="6"/>
      <c r="I2" s="113" t="s">
        <v>70</v>
      </c>
      <c r="J2" s="114"/>
      <c r="K2" s="6"/>
      <c r="L2" s="113" t="s">
        <v>71</v>
      </c>
      <c r="M2" s="114"/>
      <c r="O2" s="111" t="s">
        <v>87</v>
      </c>
      <c r="P2" s="112"/>
      <c r="Q2" s="21"/>
      <c r="R2" s="115" t="s">
        <v>85</v>
      </c>
      <c r="S2" s="117"/>
      <c r="T2" s="117"/>
      <c r="U2" s="117"/>
      <c r="V2" s="116"/>
      <c r="W2" s="6"/>
      <c r="X2" s="111" t="s">
        <v>88</v>
      </c>
      <c r="Y2" s="112"/>
      <c r="Z2" s="5"/>
      <c r="AA2" s="109" t="s">
        <v>64</v>
      </c>
      <c r="AB2" s="110"/>
      <c r="AD2" s="109" t="s">
        <v>65</v>
      </c>
      <c r="AE2" s="110"/>
      <c r="AG2" s="107" t="s">
        <v>91</v>
      </c>
      <c r="AH2" s="107"/>
    </row>
    <row r="3" spans="1:34" ht="14.25" customHeight="1">
      <c r="F3" s="20" t="s">
        <v>90</v>
      </c>
      <c r="G3" s="20" t="s">
        <v>89</v>
      </c>
      <c r="I3" s="20" t="s">
        <v>90</v>
      </c>
      <c r="J3" s="20" t="s">
        <v>89</v>
      </c>
      <c r="L3" s="20" t="s">
        <v>90</v>
      </c>
      <c r="M3" s="20" t="s">
        <v>89</v>
      </c>
      <c r="N3" s="20"/>
      <c r="O3" s="20" t="s">
        <v>90</v>
      </c>
      <c r="P3" s="20" t="s">
        <v>89</v>
      </c>
      <c r="Q3" s="20"/>
      <c r="R3" s="20"/>
      <c r="S3" s="20"/>
      <c r="T3" s="20"/>
      <c r="U3" s="20" t="s">
        <v>90</v>
      </c>
      <c r="V3" s="20" t="s">
        <v>89</v>
      </c>
      <c r="X3" s="20" t="s">
        <v>90</v>
      </c>
      <c r="Y3" s="20" t="s">
        <v>89</v>
      </c>
      <c r="Z3" s="20"/>
      <c r="AA3" s="20" t="s">
        <v>90</v>
      </c>
      <c r="AB3" s="20" t="s">
        <v>89</v>
      </c>
      <c r="AD3" s="20" t="s">
        <v>90</v>
      </c>
      <c r="AE3" s="20" t="s">
        <v>89</v>
      </c>
      <c r="AG3" s="20" t="s">
        <v>90</v>
      </c>
      <c r="AH3" s="20" t="s">
        <v>89</v>
      </c>
    </row>
    <row r="4" spans="1:34">
      <c r="D4" s="8"/>
      <c r="E4" s="8"/>
      <c r="F4" s="1"/>
      <c r="G4" s="1"/>
      <c r="H4" s="1"/>
      <c r="K4" s="1"/>
      <c r="U4" s="1"/>
      <c r="V4" s="1"/>
      <c r="W4" s="1"/>
      <c r="AB4" s="1"/>
      <c r="AE4" s="1"/>
      <c r="AH4" s="1"/>
    </row>
    <row r="5" spans="1:34" ht="18" customHeight="1">
      <c r="A5" s="30" t="s">
        <v>35</v>
      </c>
      <c r="B5" s="29" t="s">
        <v>100</v>
      </c>
      <c r="C5" s="94" t="s">
        <v>72</v>
      </c>
      <c r="D5" s="15" t="s">
        <v>174</v>
      </c>
      <c r="E5" s="18"/>
      <c r="F5" s="9">
        <f>12.05-1.5</f>
        <v>10.55</v>
      </c>
      <c r="G5" s="14">
        <f t="shared" ref="G5:G16" si="0">RANK(F5,F$5:F$20)</f>
        <v>12</v>
      </c>
      <c r="H5" s="11"/>
      <c r="I5" s="9">
        <v>10</v>
      </c>
      <c r="J5" s="14">
        <f t="shared" ref="J5:J16" si="1">RANK(I5,I$5:I$20)</f>
        <v>9</v>
      </c>
      <c r="K5" s="11"/>
      <c r="L5" s="36"/>
      <c r="M5" s="14" t="e">
        <f t="shared" ref="M5:M16" si="2">RANK(L5,L$5:L$20)</f>
        <v>#N/A</v>
      </c>
      <c r="N5" s="11"/>
      <c r="O5" s="9">
        <v>10</v>
      </c>
      <c r="P5" s="14">
        <f t="shared" ref="P5:P16" si="3">RANK(O5,O$5:O$20)</f>
        <v>10</v>
      </c>
      <c r="Q5" s="11"/>
      <c r="R5" s="35">
        <v>10.7</v>
      </c>
      <c r="S5" s="35">
        <v>10.199999999999999</v>
      </c>
      <c r="T5" s="11"/>
      <c r="U5" s="24">
        <f t="shared" ref="U5:U16" si="4">(R5+S5)/2</f>
        <v>10.45</v>
      </c>
      <c r="V5" s="14">
        <f t="shared" ref="V5:V16" si="5">RANK(U5,U$5:U$20)</f>
        <v>8</v>
      </c>
      <c r="W5" s="11"/>
      <c r="X5" s="9">
        <v>10.55</v>
      </c>
      <c r="Y5" s="14">
        <f t="shared" ref="Y5:Y16" si="6">RANK(X5,X$5:X$20)</f>
        <v>11</v>
      </c>
      <c r="Z5" s="11"/>
      <c r="AA5" s="9">
        <v>10</v>
      </c>
      <c r="AB5" s="14">
        <f t="shared" ref="AB5:AB16" si="7">RANK(AA5,AA$5:AA$20)</f>
        <v>7</v>
      </c>
      <c r="AD5" s="36"/>
      <c r="AE5" s="14" t="e">
        <f t="shared" ref="AE5:AE16" si="8">RANK(AD5,AD$5:AD$20)</f>
        <v>#N/A</v>
      </c>
      <c r="AG5" s="24">
        <f t="shared" ref="AG5:AG16" si="9">F5+I5+L5+O5+U5+X5+AA5+AD5</f>
        <v>61.55</v>
      </c>
      <c r="AH5" s="14">
        <f t="shared" ref="AH5:AH16" si="10">RANK(AG5,AG$5:AG$16)</f>
        <v>8</v>
      </c>
    </row>
    <row r="6" spans="1:34" ht="18" customHeight="1">
      <c r="A6" s="30" t="s">
        <v>178</v>
      </c>
      <c r="B6" s="29" t="s">
        <v>100</v>
      </c>
      <c r="C6" s="94" t="s">
        <v>72</v>
      </c>
      <c r="D6" s="15" t="s">
        <v>174</v>
      </c>
      <c r="E6" s="18"/>
      <c r="F6" s="9">
        <f>12.7-1.5</f>
        <v>11.2</v>
      </c>
      <c r="G6" s="14">
        <f t="shared" si="0"/>
        <v>6</v>
      </c>
      <c r="H6" s="11"/>
      <c r="I6" s="9">
        <v>10.9</v>
      </c>
      <c r="J6" s="14">
        <f t="shared" si="1"/>
        <v>4</v>
      </c>
      <c r="K6" s="11"/>
      <c r="L6" s="36"/>
      <c r="M6" s="14" t="e">
        <f t="shared" si="2"/>
        <v>#N/A</v>
      </c>
      <c r="N6" s="11"/>
      <c r="O6" s="9">
        <v>9.1999999999999993</v>
      </c>
      <c r="P6" s="14">
        <f t="shared" si="3"/>
        <v>13</v>
      </c>
      <c r="Q6" s="11"/>
      <c r="R6" s="35">
        <v>10.199999999999999</v>
      </c>
      <c r="S6" s="35">
        <v>10.1</v>
      </c>
      <c r="T6" s="11"/>
      <c r="U6" s="24">
        <f t="shared" si="4"/>
        <v>10.149999999999999</v>
      </c>
      <c r="V6" s="14">
        <f t="shared" si="5"/>
        <v>11</v>
      </c>
      <c r="W6" s="11"/>
      <c r="X6" s="9">
        <v>10.050000000000001</v>
      </c>
      <c r="Y6" s="14">
        <f t="shared" si="6"/>
        <v>13</v>
      </c>
      <c r="Z6" s="11"/>
      <c r="AA6" s="9">
        <v>9.5</v>
      </c>
      <c r="AB6" s="14">
        <f t="shared" si="7"/>
        <v>10</v>
      </c>
      <c r="AD6" s="36"/>
      <c r="AE6" s="14" t="e">
        <f t="shared" si="8"/>
        <v>#N/A</v>
      </c>
      <c r="AG6" s="24">
        <f t="shared" si="9"/>
        <v>61</v>
      </c>
      <c r="AH6" s="14">
        <f t="shared" si="10"/>
        <v>9</v>
      </c>
    </row>
    <row r="7" spans="1:34" ht="18" customHeight="1">
      <c r="A7" s="30" t="s">
        <v>36</v>
      </c>
      <c r="B7" s="29" t="s">
        <v>100</v>
      </c>
      <c r="C7" s="94" t="s">
        <v>72</v>
      </c>
      <c r="D7" s="15" t="s">
        <v>174</v>
      </c>
      <c r="E7" s="18"/>
      <c r="F7" s="9">
        <f>11.45-1.4</f>
        <v>10.049999999999999</v>
      </c>
      <c r="G7" s="14">
        <f t="shared" si="0"/>
        <v>14</v>
      </c>
      <c r="H7" s="11"/>
      <c r="I7" s="9">
        <v>8.3000000000000007</v>
      </c>
      <c r="J7" s="14">
        <f t="shared" si="1"/>
        <v>11</v>
      </c>
      <c r="K7" s="11"/>
      <c r="L7" s="36"/>
      <c r="M7" s="14" t="e">
        <f t="shared" si="2"/>
        <v>#N/A</v>
      </c>
      <c r="N7" s="11"/>
      <c r="O7" s="9">
        <v>8.65</v>
      </c>
      <c r="P7" s="14">
        <f t="shared" si="3"/>
        <v>14</v>
      </c>
      <c r="Q7" s="11"/>
      <c r="R7" s="35">
        <v>10.1</v>
      </c>
      <c r="S7" s="35">
        <v>10.1</v>
      </c>
      <c r="T7" s="11"/>
      <c r="U7" s="24">
        <f t="shared" si="4"/>
        <v>10.1</v>
      </c>
      <c r="V7" s="14">
        <f t="shared" si="5"/>
        <v>12</v>
      </c>
      <c r="W7" s="11"/>
      <c r="X7" s="9">
        <v>8.9499999999999993</v>
      </c>
      <c r="Y7" s="14">
        <f t="shared" si="6"/>
        <v>15</v>
      </c>
      <c r="Z7" s="11"/>
      <c r="AA7" s="9"/>
      <c r="AB7" s="14" t="e">
        <f t="shared" si="7"/>
        <v>#N/A</v>
      </c>
      <c r="AD7" s="36"/>
      <c r="AE7" s="14" t="e">
        <f t="shared" si="8"/>
        <v>#N/A</v>
      </c>
      <c r="AG7" s="24">
        <f t="shared" si="9"/>
        <v>46.05</v>
      </c>
      <c r="AH7" s="14">
        <f t="shared" si="10"/>
        <v>12</v>
      </c>
    </row>
    <row r="8" spans="1:34" ht="18" customHeight="1">
      <c r="A8" s="30" t="s">
        <v>179</v>
      </c>
      <c r="B8" s="29" t="s">
        <v>100</v>
      </c>
      <c r="C8" s="94" t="s">
        <v>72</v>
      </c>
      <c r="D8" s="15" t="s">
        <v>174</v>
      </c>
      <c r="E8" s="18"/>
      <c r="F8" s="9">
        <f>12.25-1.8</f>
        <v>10.45</v>
      </c>
      <c r="G8" s="14">
        <f t="shared" si="0"/>
        <v>13</v>
      </c>
      <c r="H8" s="11"/>
      <c r="I8" s="9">
        <v>9.6999999999999993</v>
      </c>
      <c r="J8" s="14">
        <f t="shared" si="1"/>
        <v>10</v>
      </c>
      <c r="K8" s="11"/>
      <c r="L8" s="36"/>
      <c r="M8" s="14" t="e">
        <f t="shared" si="2"/>
        <v>#N/A</v>
      </c>
      <c r="N8" s="11"/>
      <c r="O8" s="9">
        <v>9.5</v>
      </c>
      <c r="P8" s="14">
        <f t="shared" si="3"/>
        <v>11</v>
      </c>
      <c r="Q8" s="11"/>
      <c r="R8" s="35">
        <v>10</v>
      </c>
      <c r="S8" s="35">
        <v>10</v>
      </c>
      <c r="T8" s="11"/>
      <c r="U8" s="24">
        <f t="shared" si="4"/>
        <v>10</v>
      </c>
      <c r="V8" s="14">
        <f t="shared" si="5"/>
        <v>13</v>
      </c>
      <c r="W8" s="11"/>
      <c r="X8" s="9">
        <v>10.9</v>
      </c>
      <c r="Y8" s="14">
        <f t="shared" si="6"/>
        <v>9</v>
      </c>
      <c r="Z8" s="11"/>
      <c r="AA8" s="9">
        <v>9.1</v>
      </c>
      <c r="AB8" s="14">
        <f t="shared" si="7"/>
        <v>11</v>
      </c>
      <c r="AD8" s="36"/>
      <c r="AE8" s="14" t="e">
        <f t="shared" si="8"/>
        <v>#N/A</v>
      </c>
      <c r="AG8" s="24">
        <f t="shared" si="9"/>
        <v>59.65</v>
      </c>
      <c r="AH8" s="14">
        <f t="shared" si="10"/>
        <v>10</v>
      </c>
    </row>
    <row r="9" spans="1:34" s="47" customFormat="1" ht="18" customHeight="1">
      <c r="A9" s="49" t="s">
        <v>37</v>
      </c>
      <c r="B9" s="50" t="s">
        <v>193</v>
      </c>
      <c r="C9" s="94" t="s">
        <v>72</v>
      </c>
      <c r="D9" s="39" t="s">
        <v>174</v>
      </c>
      <c r="E9" s="40"/>
      <c r="F9" s="41">
        <f>12.4-1.6</f>
        <v>10.8</v>
      </c>
      <c r="G9" s="14">
        <f t="shared" si="0"/>
        <v>11</v>
      </c>
      <c r="H9" s="43"/>
      <c r="I9" s="41">
        <v>10.3</v>
      </c>
      <c r="J9" s="14">
        <f t="shared" si="1"/>
        <v>5</v>
      </c>
      <c r="K9" s="43"/>
      <c r="L9" s="48"/>
      <c r="M9" s="14" t="e">
        <f t="shared" si="2"/>
        <v>#N/A</v>
      </c>
      <c r="N9" s="43"/>
      <c r="O9" s="41">
        <v>8.25</v>
      </c>
      <c r="P9" s="14">
        <f t="shared" si="3"/>
        <v>15</v>
      </c>
      <c r="Q9" s="43"/>
      <c r="R9" s="45">
        <v>10</v>
      </c>
      <c r="S9" s="35">
        <v>10</v>
      </c>
      <c r="T9" s="43"/>
      <c r="U9" s="24">
        <f t="shared" si="4"/>
        <v>10</v>
      </c>
      <c r="V9" s="14">
        <f t="shared" si="5"/>
        <v>13</v>
      </c>
      <c r="W9" s="43"/>
      <c r="X9" s="41">
        <v>9.1999999999999993</v>
      </c>
      <c r="Y9" s="14">
        <f t="shared" si="6"/>
        <v>14</v>
      </c>
      <c r="Z9" s="43"/>
      <c r="AA9" s="41">
        <v>9.85</v>
      </c>
      <c r="AB9" s="14">
        <f t="shared" si="7"/>
        <v>8</v>
      </c>
      <c r="AD9" s="48"/>
      <c r="AE9" s="14" t="e">
        <f t="shared" si="8"/>
        <v>#N/A</v>
      </c>
      <c r="AG9" s="46">
        <f t="shared" si="9"/>
        <v>58.4</v>
      </c>
      <c r="AH9" s="14">
        <f t="shared" si="10"/>
        <v>11</v>
      </c>
    </row>
    <row r="10" spans="1:34" s="92" customFormat="1" ht="18" customHeight="1">
      <c r="A10" s="84" t="s">
        <v>186</v>
      </c>
      <c r="B10" s="85" t="s">
        <v>114</v>
      </c>
      <c r="C10" s="94" t="s">
        <v>72</v>
      </c>
      <c r="D10" s="86" t="s">
        <v>174</v>
      </c>
      <c r="E10" s="87"/>
      <c r="F10" s="88">
        <f>13.1-2.1</f>
        <v>11</v>
      </c>
      <c r="G10" s="14">
        <f t="shared" si="0"/>
        <v>9</v>
      </c>
      <c r="H10" s="89"/>
      <c r="I10" s="90"/>
      <c r="J10" s="14" t="e">
        <f t="shared" si="1"/>
        <v>#N/A</v>
      </c>
      <c r="K10" s="89"/>
      <c r="L10" s="93">
        <v>11.2</v>
      </c>
      <c r="M10" s="14">
        <f t="shared" si="2"/>
        <v>1</v>
      </c>
      <c r="N10" s="89"/>
      <c r="O10" s="88">
        <v>11.3</v>
      </c>
      <c r="P10" s="14">
        <f t="shared" si="3"/>
        <v>1</v>
      </c>
      <c r="Q10" s="89"/>
      <c r="R10" s="105">
        <v>10.5</v>
      </c>
      <c r="S10" s="35">
        <v>10.7</v>
      </c>
      <c r="T10" s="89"/>
      <c r="U10" s="91">
        <f t="shared" si="4"/>
        <v>10.6</v>
      </c>
      <c r="V10" s="14">
        <f t="shared" si="5"/>
        <v>6</v>
      </c>
      <c r="W10" s="89"/>
      <c r="X10" s="88">
        <v>12.1</v>
      </c>
      <c r="Y10" s="14">
        <f t="shared" si="6"/>
        <v>2</v>
      </c>
      <c r="Z10" s="89"/>
      <c r="AA10" s="88">
        <v>10.9</v>
      </c>
      <c r="AB10" s="14">
        <f t="shared" si="7"/>
        <v>2</v>
      </c>
      <c r="AD10" s="90"/>
      <c r="AE10" s="14" t="e">
        <f t="shared" si="8"/>
        <v>#N/A</v>
      </c>
      <c r="AG10" s="91">
        <f t="shared" si="9"/>
        <v>67.100000000000009</v>
      </c>
      <c r="AH10" s="14">
        <f t="shared" si="10"/>
        <v>2</v>
      </c>
    </row>
    <row r="11" spans="1:34" ht="18" customHeight="1">
      <c r="A11" s="30" t="s">
        <v>177</v>
      </c>
      <c r="B11" s="29" t="s">
        <v>191</v>
      </c>
      <c r="C11" s="94" t="s">
        <v>72</v>
      </c>
      <c r="D11" s="15" t="s">
        <v>169</v>
      </c>
      <c r="E11" s="18"/>
      <c r="F11" s="9">
        <f>13-1.9</f>
        <v>11.1</v>
      </c>
      <c r="G11" s="14">
        <f t="shared" si="0"/>
        <v>8</v>
      </c>
      <c r="H11" s="11"/>
      <c r="I11" s="9">
        <v>10.199999999999999</v>
      </c>
      <c r="J11" s="14">
        <f t="shared" si="1"/>
        <v>7</v>
      </c>
      <c r="K11" s="11"/>
      <c r="L11" s="36"/>
      <c r="M11" s="14" t="e">
        <f t="shared" si="2"/>
        <v>#N/A</v>
      </c>
      <c r="N11" s="11"/>
      <c r="O11" s="9">
        <v>10.15</v>
      </c>
      <c r="P11" s="14">
        <f t="shared" si="3"/>
        <v>8</v>
      </c>
      <c r="Q11" s="11"/>
      <c r="R11" s="35">
        <v>10.7</v>
      </c>
      <c r="S11" s="35">
        <v>10.8</v>
      </c>
      <c r="T11" s="11"/>
      <c r="U11" s="24">
        <f t="shared" si="4"/>
        <v>10.75</v>
      </c>
      <c r="V11" s="14">
        <f t="shared" si="5"/>
        <v>4</v>
      </c>
      <c r="W11" s="11"/>
      <c r="X11" s="9">
        <v>10.4</v>
      </c>
      <c r="Y11" s="14">
        <f t="shared" si="6"/>
        <v>12</v>
      </c>
      <c r="Z11" s="11"/>
      <c r="AA11" s="9">
        <v>9.8000000000000007</v>
      </c>
      <c r="AB11" s="14">
        <f t="shared" si="7"/>
        <v>9</v>
      </c>
      <c r="AD11" s="36"/>
      <c r="AE11" s="14" t="e">
        <f t="shared" si="8"/>
        <v>#N/A</v>
      </c>
      <c r="AG11" s="24">
        <f t="shared" si="9"/>
        <v>62.399999999999991</v>
      </c>
      <c r="AH11" s="14">
        <f t="shared" si="10"/>
        <v>6</v>
      </c>
    </row>
    <row r="12" spans="1:34" ht="18" customHeight="1">
      <c r="A12" s="30" t="s">
        <v>175</v>
      </c>
      <c r="B12" s="29" t="s">
        <v>191</v>
      </c>
      <c r="C12" s="94" t="s">
        <v>72</v>
      </c>
      <c r="D12" s="15" t="s">
        <v>169</v>
      </c>
      <c r="E12" s="18"/>
      <c r="F12" s="9">
        <f>13.6-1.5</f>
        <v>12.1</v>
      </c>
      <c r="G12" s="14">
        <f t="shared" si="0"/>
        <v>3</v>
      </c>
      <c r="H12" s="11"/>
      <c r="I12" s="9">
        <v>11.7</v>
      </c>
      <c r="J12" s="14">
        <f t="shared" si="1"/>
        <v>1</v>
      </c>
      <c r="K12" s="11"/>
      <c r="L12" s="36"/>
      <c r="M12" s="14" t="e">
        <f t="shared" si="2"/>
        <v>#N/A</v>
      </c>
      <c r="N12" s="11"/>
      <c r="O12" s="9">
        <v>10.9</v>
      </c>
      <c r="P12" s="14">
        <f t="shared" si="3"/>
        <v>4</v>
      </c>
      <c r="Q12" s="11"/>
      <c r="R12" s="35">
        <v>11.1</v>
      </c>
      <c r="S12" s="35">
        <v>10.199999999999999</v>
      </c>
      <c r="T12" s="11"/>
      <c r="U12" s="24">
        <f t="shared" si="4"/>
        <v>10.649999999999999</v>
      </c>
      <c r="V12" s="14">
        <f t="shared" si="5"/>
        <v>5</v>
      </c>
      <c r="W12" s="11"/>
      <c r="X12" s="9">
        <v>11.4</v>
      </c>
      <c r="Y12" s="14">
        <f t="shared" si="6"/>
        <v>6</v>
      </c>
      <c r="Z12" s="11"/>
      <c r="AA12" s="9">
        <v>11.25</v>
      </c>
      <c r="AB12" s="14">
        <f t="shared" si="7"/>
        <v>1</v>
      </c>
      <c r="AD12" s="36"/>
      <c r="AE12" s="14" t="e">
        <f t="shared" si="8"/>
        <v>#N/A</v>
      </c>
      <c r="AG12" s="24">
        <f t="shared" si="9"/>
        <v>68</v>
      </c>
      <c r="AH12" s="14">
        <f t="shared" si="10"/>
        <v>1</v>
      </c>
    </row>
    <row r="13" spans="1:34" ht="18" customHeight="1">
      <c r="A13" s="30" t="s">
        <v>176</v>
      </c>
      <c r="B13" s="29" t="s">
        <v>191</v>
      </c>
      <c r="C13" s="94" t="s">
        <v>72</v>
      </c>
      <c r="D13" s="15" t="s">
        <v>169</v>
      </c>
      <c r="E13" s="18"/>
      <c r="F13" s="9">
        <f>13-1</f>
        <v>12</v>
      </c>
      <c r="G13" s="14">
        <f t="shared" si="0"/>
        <v>4</v>
      </c>
      <c r="H13" s="11"/>
      <c r="I13" s="9">
        <v>11.5</v>
      </c>
      <c r="J13" s="14">
        <f t="shared" si="1"/>
        <v>2</v>
      </c>
      <c r="K13" s="11"/>
      <c r="L13" s="36"/>
      <c r="M13" s="14" t="e">
        <f t="shared" si="2"/>
        <v>#N/A</v>
      </c>
      <c r="N13" s="11"/>
      <c r="O13" s="9">
        <v>10.45</v>
      </c>
      <c r="P13" s="14">
        <f t="shared" si="3"/>
        <v>7</v>
      </c>
      <c r="Q13" s="11"/>
      <c r="R13" s="35">
        <v>10.6</v>
      </c>
      <c r="S13" s="35">
        <v>10.4</v>
      </c>
      <c r="T13" s="11"/>
      <c r="U13" s="24">
        <f t="shared" si="4"/>
        <v>10.5</v>
      </c>
      <c r="V13" s="14">
        <f t="shared" si="5"/>
        <v>7</v>
      </c>
      <c r="W13" s="11"/>
      <c r="X13" s="9">
        <v>11.4</v>
      </c>
      <c r="Y13" s="14">
        <f t="shared" si="6"/>
        <v>6</v>
      </c>
      <c r="Z13" s="11"/>
      <c r="AA13" s="9">
        <v>10.35</v>
      </c>
      <c r="AB13" s="14">
        <f t="shared" si="7"/>
        <v>5</v>
      </c>
      <c r="AD13" s="36"/>
      <c r="AE13" s="14" t="e">
        <f t="shared" si="8"/>
        <v>#N/A</v>
      </c>
      <c r="AG13" s="24">
        <f t="shared" si="9"/>
        <v>66.2</v>
      </c>
      <c r="AH13" s="14">
        <f t="shared" si="10"/>
        <v>3</v>
      </c>
    </row>
    <row r="14" spans="1:34" ht="18" customHeight="1">
      <c r="A14" s="30" t="s">
        <v>181</v>
      </c>
      <c r="B14" s="29" t="s">
        <v>92</v>
      </c>
      <c r="C14" s="94" t="s">
        <v>72</v>
      </c>
      <c r="D14" s="15" t="s">
        <v>169</v>
      </c>
      <c r="E14" s="18"/>
      <c r="F14" s="9">
        <f>12.75-3.1</f>
        <v>9.65</v>
      </c>
      <c r="G14" s="14">
        <f t="shared" si="0"/>
        <v>15</v>
      </c>
      <c r="H14" s="11"/>
      <c r="I14" s="9">
        <v>10.3</v>
      </c>
      <c r="J14" s="14">
        <f t="shared" si="1"/>
        <v>5</v>
      </c>
      <c r="K14" s="11"/>
      <c r="L14" s="36"/>
      <c r="M14" s="14" t="e">
        <f t="shared" si="2"/>
        <v>#N/A</v>
      </c>
      <c r="N14" s="11"/>
      <c r="O14" s="9">
        <v>10.1</v>
      </c>
      <c r="P14" s="14">
        <f t="shared" si="3"/>
        <v>9</v>
      </c>
      <c r="Q14" s="11"/>
      <c r="R14" s="35">
        <v>11</v>
      </c>
      <c r="S14" s="35">
        <v>10.7</v>
      </c>
      <c r="T14" s="11"/>
      <c r="U14" s="24">
        <f t="shared" si="4"/>
        <v>10.85</v>
      </c>
      <c r="V14" s="14">
        <f t="shared" si="5"/>
        <v>3</v>
      </c>
      <c r="W14" s="11"/>
      <c r="X14" s="9">
        <v>11.5</v>
      </c>
      <c r="Y14" s="14">
        <f t="shared" si="6"/>
        <v>5</v>
      </c>
      <c r="Z14" s="11"/>
      <c r="AA14" s="9">
        <v>10.75</v>
      </c>
      <c r="AB14" s="14">
        <f t="shared" si="7"/>
        <v>3</v>
      </c>
      <c r="AD14" s="36"/>
      <c r="AE14" s="14" t="e">
        <f t="shared" si="8"/>
        <v>#N/A</v>
      </c>
      <c r="AG14" s="24">
        <f t="shared" si="9"/>
        <v>63.150000000000006</v>
      </c>
      <c r="AH14" s="14">
        <f t="shared" si="10"/>
        <v>5</v>
      </c>
    </row>
    <row r="15" spans="1:34" ht="18" customHeight="1">
      <c r="A15" s="30" t="s">
        <v>182</v>
      </c>
      <c r="B15" s="29" t="s">
        <v>92</v>
      </c>
      <c r="C15" s="94" t="s">
        <v>72</v>
      </c>
      <c r="D15" s="15" t="s">
        <v>169</v>
      </c>
      <c r="E15" s="18"/>
      <c r="F15" s="9">
        <f>12.6-1.4</f>
        <v>11.2</v>
      </c>
      <c r="G15" s="14">
        <f t="shared" si="0"/>
        <v>6</v>
      </c>
      <c r="H15" s="11"/>
      <c r="I15" s="9">
        <v>11.2</v>
      </c>
      <c r="J15" s="14">
        <f t="shared" si="1"/>
        <v>3</v>
      </c>
      <c r="K15" s="11"/>
      <c r="L15" s="36"/>
      <c r="M15" s="14" t="e">
        <f t="shared" si="2"/>
        <v>#N/A</v>
      </c>
      <c r="N15" s="11"/>
      <c r="O15" s="9">
        <v>10.6</v>
      </c>
      <c r="P15" s="14">
        <f t="shared" si="3"/>
        <v>6</v>
      </c>
      <c r="Q15" s="11"/>
      <c r="R15" s="35">
        <v>10.4</v>
      </c>
      <c r="S15" s="35">
        <v>10.4</v>
      </c>
      <c r="T15" s="11"/>
      <c r="U15" s="24">
        <f t="shared" si="4"/>
        <v>10.4</v>
      </c>
      <c r="V15" s="14">
        <f t="shared" si="5"/>
        <v>9</v>
      </c>
      <c r="W15" s="11"/>
      <c r="X15" s="9">
        <v>11.2</v>
      </c>
      <c r="Y15" s="14">
        <f t="shared" si="6"/>
        <v>8</v>
      </c>
      <c r="Z15" s="11"/>
      <c r="AA15" s="9">
        <v>10.65</v>
      </c>
      <c r="AB15" s="14">
        <f t="shared" si="7"/>
        <v>4</v>
      </c>
      <c r="AD15" s="36"/>
      <c r="AE15" s="14" t="e">
        <f t="shared" si="8"/>
        <v>#N/A</v>
      </c>
      <c r="AG15" s="24">
        <f t="shared" si="9"/>
        <v>65.25</v>
      </c>
      <c r="AH15" s="14">
        <f t="shared" si="10"/>
        <v>4</v>
      </c>
    </row>
    <row r="16" spans="1:34" ht="18" customHeight="1">
      <c r="A16" s="30" t="s">
        <v>39</v>
      </c>
      <c r="B16" s="29" t="s">
        <v>92</v>
      </c>
      <c r="C16" s="94" t="s">
        <v>72</v>
      </c>
      <c r="D16" s="15" t="s">
        <v>169</v>
      </c>
      <c r="E16" s="18"/>
      <c r="F16" s="9">
        <f>12.1-1.1</f>
        <v>11</v>
      </c>
      <c r="G16" s="14">
        <f t="shared" si="0"/>
        <v>9</v>
      </c>
      <c r="H16" s="11"/>
      <c r="I16" s="9">
        <v>10.1</v>
      </c>
      <c r="J16" s="14">
        <f t="shared" si="1"/>
        <v>8</v>
      </c>
      <c r="K16" s="11"/>
      <c r="L16" s="36"/>
      <c r="M16" s="14" t="e">
        <f t="shared" si="2"/>
        <v>#N/A</v>
      </c>
      <c r="N16" s="11"/>
      <c r="O16" s="9">
        <v>9.4</v>
      </c>
      <c r="P16" s="14">
        <f t="shared" si="3"/>
        <v>12</v>
      </c>
      <c r="Q16" s="11"/>
      <c r="R16" s="35">
        <v>10.199999999999999</v>
      </c>
      <c r="S16" s="35">
        <v>10.199999999999999</v>
      </c>
      <c r="T16" s="11"/>
      <c r="U16" s="24">
        <f t="shared" si="4"/>
        <v>10.199999999999999</v>
      </c>
      <c r="V16" s="14">
        <f t="shared" si="5"/>
        <v>10</v>
      </c>
      <c r="W16" s="11"/>
      <c r="X16" s="9">
        <v>10.8</v>
      </c>
      <c r="Y16" s="14">
        <f t="shared" si="6"/>
        <v>10</v>
      </c>
      <c r="Z16" s="11"/>
      <c r="AA16" s="9">
        <v>10.1</v>
      </c>
      <c r="AB16" s="14">
        <f t="shared" si="7"/>
        <v>6</v>
      </c>
      <c r="AD16" s="36"/>
      <c r="AE16" s="14" t="e">
        <f t="shared" si="8"/>
        <v>#N/A</v>
      </c>
      <c r="AG16" s="24">
        <f t="shared" si="9"/>
        <v>61.6</v>
      </c>
      <c r="AH16" s="14">
        <f t="shared" si="10"/>
        <v>7</v>
      </c>
    </row>
    <row r="17" spans="1:34" ht="18" customHeight="1">
      <c r="A17" s="81"/>
      <c r="B17" s="82"/>
      <c r="C17" s="82"/>
      <c r="D17" s="18"/>
      <c r="E17" s="18"/>
      <c r="F17" s="11"/>
      <c r="G17" s="10"/>
      <c r="H17" s="11"/>
      <c r="I17" s="11"/>
      <c r="J17" s="10"/>
      <c r="K17" s="11"/>
      <c r="L17" s="83"/>
      <c r="M17" s="10"/>
      <c r="N17" s="11"/>
      <c r="O17" s="11"/>
      <c r="P17" s="10"/>
      <c r="Q17" s="11"/>
      <c r="R17" s="83"/>
      <c r="S17" s="83"/>
      <c r="T17" s="11"/>
      <c r="U17" s="37"/>
      <c r="V17" s="10"/>
      <c r="W17" s="11"/>
      <c r="X17" s="11"/>
      <c r="Y17" s="10"/>
      <c r="Z17" s="11"/>
      <c r="AA17" s="11"/>
      <c r="AB17" s="10"/>
      <c r="AD17" s="83"/>
      <c r="AE17" s="10"/>
      <c r="AG17" s="37"/>
      <c r="AH17" s="10"/>
    </row>
    <row r="18" spans="1:34" ht="18" customHeight="1">
      <c r="A18" s="30" t="s">
        <v>185</v>
      </c>
      <c r="B18" s="29" t="s">
        <v>114</v>
      </c>
      <c r="C18" s="94" t="s">
        <v>73</v>
      </c>
      <c r="D18" s="15" t="s">
        <v>174</v>
      </c>
      <c r="E18" s="18"/>
      <c r="F18" s="9">
        <f>13.4-0.9</f>
        <v>12.5</v>
      </c>
      <c r="G18" s="14">
        <f>RANK(F18,F$5:F$20)</f>
        <v>2</v>
      </c>
      <c r="H18" s="11"/>
      <c r="I18" s="36"/>
      <c r="J18" s="14" t="e">
        <f>RANK(I18,I$5:I$20)</f>
        <v>#N/A</v>
      </c>
      <c r="K18" s="11"/>
      <c r="L18" s="9">
        <v>9.1999999999999993</v>
      </c>
      <c r="M18" s="14">
        <f>RANK(L18,L$5:L$20)</f>
        <v>4</v>
      </c>
      <c r="N18" s="11"/>
      <c r="O18" s="9">
        <v>11</v>
      </c>
      <c r="P18" s="14">
        <f>RANK(O18,O$5:O$20)</f>
        <v>3</v>
      </c>
      <c r="Q18" s="11"/>
      <c r="R18" s="35"/>
      <c r="S18" s="35"/>
      <c r="T18" s="11"/>
      <c r="U18" s="24">
        <f>(R18+S18)/2</f>
        <v>0</v>
      </c>
      <c r="V18" s="14">
        <f>RANK(U18,U$5:U$20)</f>
        <v>15</v>
      </c>
      <c r="W18" s="11"/>
      <c r="X18" s="9">
        <v>12</v>
      </c>
      <c r="Y18" s="14">
        <f>RANK(X18,X$5:X$20)</f>
        <v>3</v>
      </c>
      <c r="Z18" s="11"/>
      <c r="AA18" s="36"/>
      <c r="AB18" s="14" t="e">
        <f>RANK(AA18,AA$5:AA$20)</f>
        <v>#N/A</v>
      </c>
      <c r="AD18" s="9">
        <v>11</v>
      </c>
      <c r="AE18" s="14">
        <f>RANK(AD18,AD$5:AD$20)</f>
        <v>1</v>
      </c>
      <c r="AG18" s="24">
        <f>F18+I18+L18+O18+U18+X18+AA18+AD18</f>
        <v>55.7</v>
      </c>
      <c r="AH18" s="14">
        <f>RANK(AG18,AG$18:AG$20)</f>
        <v>3</v>
      </c>
    </row>
    <row r="19" spans="1:34" ht="18" customHeight="1">
      <c r="A19" s="30" t="s">
        <v>184</v>
      </c>
      <c r="B19" s="29" t="s">
        <v>114</v>
      </c>
      <c r="C19" s="94" t="s">
        <v>73</v>
      </c>
      <c r="D19" s="15" t="s">
        <v>174</v>
      </c>
      <c r="E19" s="18"/>
      <c r="F19" s="9">
        <f>13.4-0.8</f>
        <v>12.6</v>
      </c>
      <c r="G19" s="14">
        <f>RANK(F19,F$5:F$20)</f>
        <v>1</v>
      </c>
      <c r="H19" s="11"/>
      <c r="I19" s="36"/>
      <c r="J19" s="14" t="e">
        <f>RANK(I19,I$5:I$20)</f>
        <v>#N/A</v>
      </c>
      <c r="K19" s="11"/>
      <c r="L19" s="9">
        <v>10</v>
      </c>
      <c r="M19" s="14">
        <f>RANK(L19,L$5:L$20)</f>
        <v>3</v>
      </c>
      <c r="N19" s="11"/>
      <c r="O19" s="9">
        <v>11.3</v>
      </c>
      <c r="P19" s="14">
        <f>RANK(O19,O$5:O$20)</f>
        <v>1</v>
      </c>
      <c r="Q19" s="11"/>
      <c r="R19" s="35">
        <v>11.2</v>
      </c>
      <c r="S19" s="35">
        <v>10.6</v>
      </c>
      <c r="T19" s="11"/>
      <c r="U19" s="24">
        <f>(R19+S19)/2</f>
        <v>10.899999999999999</v>
      </c>
      <c r="V19" s="14">
        <f>RANK(U19,U$5:U$20)</f>
        <v>2</v>
      </c>
      <c r="W19" s="11"/>
      <c r="X19" s="9">
        <v>12.2</v>
      </c>
      <c r="Y19" s="14">
        <f>RANK(X19,X$5:X$20)</f>
        <v>1</v>
      </c>
      <c r="Z19" s="11"/>
      <c r="AA19" s="36"/>
      <c r="AB19" s="14" t="e">
        <f>RANK(AA19,AA$5:AA$20)</f>
        <v>#N/A</v>
      </c>
      <c r="AD19" s="9">
        <v>10.1</v>
      </c>
      <c r="AE19" s="14">
        <f>RANK(AD19,AD$5:AD$20)</f>
        <v>3</v>
      </c>
      <c r="AG19" s="24">
        <f>F19+I19+L19+O19+U19+X19+AA19+AD19</f>
        <v>67.099999999999994</v>
      </c>
      <c r="AH19" s="14">
        <f t="shared" ref="AH19:AH20" si="11">RANK(AG19,AG$18:AG$20)</f>
        <v>1</v>
      </c>
    </row>
    <row r="20" spans="1:34" ht="18" customHeight="1">
      <c r="A20" s="30" t="s">
        <v>38</v>
      </c>
      <c r="B20" s="29" t="s">
        <v>92</v>
      </c>
      <c r="C20" s="94" t="s">
        <v>73</v>
      </c>
      <c r="D20" s="15" t="s">
        <v>169</v>
      </c>
      <c r="E20" s="18"/>
      <c r="F20" s="9">
        <f>13.3-1.4</f>
        <v>11.9</v>
      </c>
      <c r="G20" s="14">
        <f>RANK(F20,F$5:F$20)</f>
        <v>5</v>
      </c>
      <c r="H20" s="11"/>
      <c r="I20" s="36"/>
      <c r="J20" s="14" t="e">
        <f>RANK(I20,I$5:I$20)</f>
        <v>#N/A</v>
      </c>
      <c r="K20" s="11"/>
      <c r="L20" s="9">
        <v>10.8</v>
      </c>
      <c r="M20" s="14">
        <f>RANK(L20,L$5:L$20)</f>
        <v>2</v>
      </c>
      <c r="N20" s="11"/>
      <c r="O20" s="9">
        <v>10.8</v>
      </c>
      <c r="P20" s="14">
        <f>RANK(O20,O$5:O$20)</f>
        <v>5</v>
      </c>
      <c r="Q20" s="11"/>
      <c r="R20" s="35">
        <v>10.9</v>
      </c>
      <c r="S20" s="35">
        <v>11.1</v>
      </c>
      <c r="T20" s="11"/>
      <c r="U20" s="24">
        <f>(R20+S20)/2</f>
        <v>11</v>
      </c>
      <c r="V20" s="14">
        <f>RANK(U20,U$5:U$20)</f>
        <v>1</v>
      </c>
      <c r="W20" s="11"/>
      <c r="X20" s="9">
        <v>11.7</v>
      </c>
      <c r="Y20" s="14">
        <f>RANK(X20,X$5:X$20)</f>
        <v>4</v>
      </c>
      <c r="Z20" s="11"/>
      <c r="AA20" s="36"/>
      <c r="AB20" s="14" t="e">
        <f>RANK(AA20,AA$5:AA$20)</f>
        <v>#N/A</v>
      </c>
      <c r="AD20" s="9">
        <v>10.35</v>
      </c>
      <c r="AE20" s="14">
        <f>RANK(AD20,AD$5:AD$20)</f>
        <v>2</v>
      </c>
      <c r="AG20" s="24">
        <f>F20+I20+L20+O20+U20+X20+AA20+AD20</f>
        <v>66.55</v>
      </c>
      <c r="AH20" s="14">
        <f t="shared" si="11"/>
        <v>2</v>
      </c>
    </row>
    <row r="21" spans="1:34" ht="18" customHeight="1">
      <c r="D21" s="8"/>
      <c r="E21" s="8"/>
      <c r="F21" s="1"/>
      <c r="G21" s="1"/>
      <c r="H21" s="1"/>
      <c r="K21" s="1"/>
      <c r="U21" s="25"/>
      <c r="V21" s="1"/>
      <c r="W21" s="1"/>
      <c r="AB21" s="1"/>
      <c r="AE21" s="1"/>
      <c r="AG21" s="25"/>
      <c r="AH21" s="1"/>
    </row>
    <row r="22" spans="1:34" ht="18" customHeight="1">
      <c r="A22" s="31" t="s">
        <v>40</v>
      </c>
      <c r="B22" s="26" t="s">
        <v>41</v>
      </c>
      <c r="C22" s="28" t="s">
        <v>168</v>
      </c>
      <c r="D22" s="15" t="s">
        <v>180</v>
      </c>
      <c r="E22" s="18"/>
      <c r="F22" s="9">
        <f>12.9-1.9</f>
        <v>11</v>
      </c>
      <c r="G22" s="14">
        <f t="shared" ref="G22:G37" si="12">RANK(F22,F$22:F$37)</f>
        <v>6</v>
      </c>
      <c r="H22" s="11"/>
      <c r="I22" s="36"/>
      <c r="J22" s="14" t="e">
        <f t="shared" ref="J22:J37" si="13">RANK(I22,I$22:I$37)</f>
        <v>#N/A</v>
      </c>
      <c r="K22" s="11"/>
      <c r="L22" s="9"/>
      <c r="M22" s="14" t="e">
        <f t="shared" ref="M22:M37" si="14">RANK(L22,L$22:L$37)</f>
        <v>#N/A</v>
      </c>
      <c r="N22" s="11"/>
      <c r="O22" s="9">
        <v>8.5</v>
      </c>
      <c r="P22" s="14">
        <f t="shared" ref="P22:P37" si="15">RANK(O22,O$22:O$37)</f>
        <v>8</v>
      </c>
      <c r="Q22" s="11"/>
      <c r="R22" s="35">
        <v>10</v>
      </c>
      <c r="S22" s="35">
        <v>10.4</v>
      </c>
      <c r="T22" s="11"/>
      <c r="U22" s="24">
        <f t="shared" ref="U22:U37" si="16">(R22+S22)/2</f>
        <v>10.199999999999999</v>
      </c>
      <c r="V22" s="14">
        <f t="shared" ref="V22:V37" si="17">RANK(U22,U$22:U$37)</f>
        <v>13</v>
      </c>
      <c r="W22" s="11"/>
      <c r="X22" s="9">
        <v>9.9</v>
      </c>
      <c r="Y22" s="14">
        <f t="shared" ref="Y22:Y37" si="18">RANK(X22,X$22:X$37)</f>
        <v>2</v>
      </c>
      <c r="Z22" s="11"/>
      <c r="AA22" s="36"/>
      <c r="AB22" s="14" t="e">
        <f t="shared" ref="AB22:AB37" si="19">RANK(AA22,AA$22:AA$37)</f>
        <v>#N/A</v>
      </c>
      <c r="AD22" s="9"/>
      <c r="AE22" s="14" t="e">
        <f t="shared" ref="AE22:AE37" si="20">RANK(AD22,AD$22:AD$37)</f>
        <v>#N/A</v>
      </c>
      <c r="AG22" s="24">
        <f t="shared" ref="AG22:AG37" si="21">F22+I22+L22+O22+U22+X22+AA22+AD22</f>
        <v>39.6</v>
      </c>
      <c r="AH22" s="14">
        <f t="shared" ref="AH22:AH37" si="22">RANK(AG22,AG$22:AG$37)</f>
        <v>6</v>
      </c>
    </row>
    <row r="23" spans="1:34" ht="18" customHeight="1">
      <c r="A23" s="31" t="s">
        <v>42</v>
      </c>
      <c r="B23" s="26" t="s">
        <v>41</v>
      </c>
      <c r="C23" s="28" t="s">
        <v>168</v>
      </c>
      <c r="D23" s="15" t="s">
        <v>180</v>
      </c>
      <c r="E23" s="18"/>
      <c r="F23" s="9">
        <f>13.2-1.8</f>
        <v>11.399999999999999</v>
      </c>
      <c r="G23" s="14">
        <f t="shared" si="12"/>
        <v>5</v>
      </c>
      <c r="H23" s="11"/>
      <c r="I23" s="36"/>
      <c r="J23" s="14" t="e">
        <f t="shared" si="13"/>
        <v>#N/A</v>
      </c>
      <c r="K23" s="11"/>
      <c r="L23" s="9"/>
      <c r="M23" s="14" t="e">
        <f t="shared" si="14"/>
        <v>#N/A</v>
      </c>
      <c r="N23" s="11"/>
      <c r="O23" s="9">
        <v>9.5</v>
      </c>
      <c r="P23" s="14">
        <f t="shared" si="15"/>
        <v>7</v>
      </c>
      <c r="Q23" s="11"/>
      <c r="R23" s="35">
        <v>11</v>
      </c>
      <c r="S23" s="35">
        <v>10.9</v>
      </c>
      <c r="T23" s="11"/>
      <c r="U23" s="24">
        <f t="shared" si="16"/>
        <v>10.95</v>
      </c>
      <c r="V23" s="14">
        <f t="shared" si="17"/>
        <v>4</v>
      </c>
      <c r="W23" s="11"/>
      <c r="X23" s="9"/>
      <c r="Y23" s="14" t="e">
        <f t="shared" si="18"/>
        <v>#N/A</v>
      </c>
      <c r="Z23" s="11"/>
      <c r="AA23" s="36"/>
      <c r="AB23" s="14" t="e">
        <f t="shared" si="19"/>
        <v>#N/A</v>
      </c>
      <c r="AD23" s="9"/>
      <c r="AE23" s="14" t="e">
        <f t="shared" si="20"/>
        <v>#N/A</v>
      </c>
      <c r="AG23" s="24">
        <f t="shared" si="21"/>
        <v>31.849999999999998</v>
      </c>
      <c r="AH23" s="14">
        <f t="shared" si="22"/>
        <v>11</v>
      </c>
    </row>
    <row r="24" spans="1:34" ht="18" customHeight="1">
      <c r="A24" s="31" t="s">
        <v>172</v>
      </c>
      <c r="B24" s="26" t="s">
        <v>100</v>
      </c>
      <c r="C24" s="28" t="s">
        <v>168</v>
      </c>
      <c r="D24" s="15" t="s">
        <v>183</v>
      </c>
      <c r="E24" s="18"/>
      <c r="F24" s="9">
        <f>12.4-1.5</f>
        <v>10.9</v>
      </c>
      <c r="G24" s="14">
        <f t="shared" si="12"/>
        <v>9</v>
      </c>
      <c r="H24" s="11"/>
      <c r="I24" s="36"/>
      <c r="J24" s="14" t="e">
        <f t="shared" si="13"/>
        <v>#N/A</v>
      </c>
      <c r="K24" s="11"/>
      <c r="L24" s="9"/>
      <c r="M24" s="14" t="e">
        <f t="shared" si="14"/>
        <v>#N/A</v>
      </c>
      <c r="N24" s="11"/>
      <c r="O24" s="9">
        <v>10.3</v>
      </c>
      <c r="P24" s="14">
        <f t="shared" si="15"/>
        <v>4</v>
      </c>
      <c r="Q24" s="11"/>
      <c r="R24" s="35">
        <f>11.6-1.1</f>
        <v>10.5</v>
      </c>
      <c r="S24" s="35">
        <f>11.6-1.4</f>
        <v>10.199999999999999</v>
      </c>
      <c r="T24" s="11"/>
      <c r="U24" s="24">
        <f t="shared" si="16"/>
        <v>10.35</v>
      </c>
      <c r="V24" s="14">
        <f t="shared" si="17"/>
        <v>11</v>
      </c>
      <c r="W24" s="11"/>
      <c r="X24" s="9">
        <v>5.9</v>
      </c>
      <c r="Y24" s="14">
        <f t="shared" si="18"/>
        <v>9</v>
      </c>
      <c r="Z24" s="11"/>
      <c r="AA24" s="36"/>
      <c r="AB24" s="14" t="e">
        <f t="shared" si="19"/>
        <v>#N/A</v>
      </c>
      <c r="AD24" s="9"/>
      <c r="AE24" s="14" t="e">
        <f t="shared" si="20"/>
        <v>#N/A</v>
      </c>
      <c r="AG24" s="24">
        <f t="shared" si="21"/>
        <v>37.450000000000003</v>
      </c>
      <c r="AH24" s="14">
        <f t="shared" si="22"/>
        <v>8</v>
      </c>
    </row>
    <row r="25" spans="1:34" ht="18" customHeight="1">
      <c r="A25" s="31" t="s">
        <v>173</v>
      </c>
      <c r="B25" s="26" t="s">
        <v>100</v>
      </c>
      <c r="C25" s="28" t="s">
        <v>168</v>
      </c>
      <c r="D25" s="15" t="s">
        <v>183</v>
      </c>
      <c r="E25" s="18"/>
      <c r="F25" s="9">
        <f>12.9-2.1</f>
        <v>10.8</v>
      </c>
      <c r="G25" s="14">
        <f t="shared" si="12"/>
        <v>10</v>
      </c>
      <c r="H25" s="11"/>
      <c r="I25" s="36"/>
      <c r="J25" s="14" t="e">
        <f t="shared" si="13"/>
        <v>#N/A</v>
      </c>
      <c r="K25" s="11"/>
      <c r="L25" s="9"/>
      <c r="M25" s="14" t="e">
        <f t="shared" si="14"/>
        <v>#N/A</v>
      </c>
      <c r="N25" s="11"/>
      <c r="O25" s="9">
        <v>6.6</v>
      </c>
      <c r="P25" s="14">
        <f t="shared" si="15"/>
        <v>11</v>
      </c>
      <c r="Q25" s="11"/>
      <c r="R25" s="35">
        <v>10.8</v>
      </c>
      <c r="S25" s="35">
        <v>10.4</v>
      </c>
      <c r="T25" s="11"/>
      <c r="U25" s="24">
        <f t="shared" si="16"/>
        <v>10.600000000000001</v>
      </c>
      <c r="V25" s="14">
        <f t="shared" si="17"/>
        <v>9</v>
      </c>
      <c r="W25" s="11"/>
      <c r="X25" s="9">
        <v>6.5</v>
      </c>
      <c r="Y25" s="14">
        <f t="shared" si="18"/>
        <v>7</v>
      </c>
      <c r="Z25" s="11"/>
      <c r="AA25" s="36"/>
      <c r="AB25" s="14" t="e">
        <f t="shared" si="19"/>
        <v>#N/A</v>
      </c>
      <c r="AD25" s="9"/>
      <c r="AE25" s="14" t="e">
        <f t="shared" si="20"/>
        <v>#N/A</v>
      </c>
      <c r="AG25" s="24">
        <f t="shared" si="21"/>
        <v>34.5</v>
      </c>
      <c r="AH25" s="14">
        <f t="shared" si="22"/>
        <v>9</v>
      </c>
    </row>
    <row r="26" spans="1:34" ht="18" customHeight="1">
      <c r="A26" s="31" t="s">
        <v>43</v>
      </c>
      <c r="B26" s="26" t="s">
        <v>100</v>
      </c>
      <c r="C26" s="28" t="s">
        <v>168</v>
      </c>
      <c r="D26" s="15" t="s">
        <v>183</v>
      </c>
      <c r="E26" s="18"/>
      <c r="F26" s="9">
        <f>9.7-2.4</f>
        <v>7.2999999999999989</v>
      </c>
      <c r="G26" s="14">
        <f t="shared" si="12"/>
        <v>14</v>
      </c>
      <c r="H26" s="11"/>
      <c r="I26" s="36"/>
      <c r="J26" s="14" t="e">
        <f t="shared" si="13"/>
        <v>#N/A</v>
      </c>
      <c r="K26" s="11"/>
      <c r="L26" s="9"/>
      <c r="M26" s="14" t="e">
        <f t="shared" si="14"/>
        <v>#N/A</v>
      </c>
      <c r="N26" s="11"/>
      <c r="O26" s="9"/>
      <c r="P26" s="14" t="e">
        <f t="shared" si="15"/>
        <v>#N/A</v>
      </c>
      <c r="Q26" s="11"/>
      <c r="R26" s="35">
        <v>10.6</v>
      </c>
      <c r="S26" s="35">
        <v>10</v>
      </c>
      <c r="T26" s="11"/>
      <c r="U26" s="24">
        <f t="shared" si="16"/>
        <v>10.3</v>
      </c>
      <c r="V26" s="14">
        <f t="shared" si="17"/>
        <v>12</v>
      </c>
      <c r="W26" s="11"/>
      <c r="X26" s="9"/>
      <c r="Y26" s="14" t="e">
        <f t="shared" si="18"/>
        <v>#N/A</v>
      </c>
      <c r="Z26" s="11"/>
      <c r="AA26" s="36"/>
      <c r="AB26" s="14" t="e">
        <f t="shared" si="19"/>
        <v>#N/A</v>
      </c>
      <c r="AD26" s="9"/>
      <c r="AE26" s="14" t="e">
        <f t="shared" si="20"/>
        <v>#N/A</v>
      </c>
      <c r="AG26" s="24">
        <f t="shared" si="21"/>
        <v>17.600000000000001</v>
      </c>
      <c r="AH26" s="14">
        <f t="shared" si="22"/>
        <v>15</v>
      </c>
    </row>
    <row r="27" spans="1:34" ht="18" customHeight="1">
      <c r="A27" s="31" t="s">
        <v>44</v>
      </c>
      <c r="B27" s="26" t="s">
        <v>100</v>
      </c>
      <c r="C27" s="28" t="s">
        <v>168</v>
      </c>
      <c r="D27" s="15" t="s">
        <v>183</v>
      </c>
      <c r="E27" s="18"/>
      <c r="F27" s="9">
        <f>12.7-3.1</f>
        <v>9.6</v>
      </c>
      <c r="G27" s="14">
        <f t="shared" si="12"/>
        <v>13</v>
      </c>
      <c r="H27" s="11"/>
      <c r="I27" s="36"/>
      <c r="J27" s="14" t="e">
        <f t="shared" si="13"/>
        <v>#N/A</v>
      </c>
      <c r="K27" s="11"/>
      <c r="L27" s="9"/>
      <c r="M27" s="14" t="e">
        <f t="shared" si="14"/>
        <v>#N/A</v>
      </c>
      <c r="N27" s="11"/>
      <c r="O27" s="9">
        <v>4.9000000000000004</v>
      </c>
      <c r="P27" s="14">
        <f t="shared" si="15"/>
        <v>12</v>
      </c>
      <c r="Q27" s="11"/>
      <c r="R27" s="35"/>
      <c r="S27" s="35"/>
      <c r="T27" s="11"/>
      <c r="U27" s="24">
        <f t="shared" si="16"/>
        <v>0</v>
      </c>
      <c r="V27" s="14">
        <f t="shared" si="17"/>
        <v>15</v>
      </c>
      <c r="W27" s="11"/>
      <c r="X27" s="9">
        <v>6.4</v>
      </c>
      <c r="Y27" s="14">
        <f t="shared" si="18"/>
        <v>8</v>
      </c>
      <c r="Z27" s="11"/>
      <c r="AA27" s="36"/>
      <c r="AB27" s="14" t="e">
        <f t="shared" si="19"/>
        <v>#N/A</v>
      </c>
      <c r="AD27" s="9"/>
      <c r="AE27" s="14" t="e">
        <f t="shared" si="20"/>
        <v>#N/A</v>
      </c>
      <c r="AG27" s="24">
        <f t="shared" si="21"/>
        <v>20.9</v>
      </c>
      <c r="AH27" s="14">
        <f t="shared" si="22"/>
        <v>14</v>
      </c>
    </row>
    <row r="28" spans="1:34" ht="18" customHeight="1">
      <c r="A28" s="31" t="s">
        <v>45</v>
      </c>
      <c r="B28" s="27" t="s">
        <v>100</v>
      </c>
      <c r="C28" s="28" t="s">
        <v>168</v>
      </c>
      <c r="D28" s="15" t="s">
        <v>183</v>
      </c>
      <c r="E28" s="18"/>
      <c r="F28" s="9">
        <f>9.7-2.5</f>
        <v>7.1999999999999993</v>
      </c>
      <c r="G28" s="14">
        <f t="shared" si="12"/>
        <v>15</v>
      </c>
      <c r="H28" s="11"/>
      <c r="I28" s="36"/>
      <c r="J28" s="14" t="e">
        <f t="shared" si="13"/>
        <v>#N/A</v>
      </c>
      <c r="K28" s="11"/>
      <c r="L28" s="9"/>
      <c r="M28" s="14" t="e">
        <f t="shared" si="14"/>
        <v>#N/A</v>
      </c>
      <c r="N28" s="11"/>
      <c r="O28" s="9"/>
      <c r="P28" s="14" t="e">
        <f t="shared" si="15"/>
        <v>#N/A</v>
      </c>
      <c r="Q28" s="11"/>
      <c r="R28" s="35">
        <v>9.5</v>
      </c>
      <c r="S28" s="35">
        <v>10.3</v>
      </c>
      <c r="T28" s="11"/>
      <c r="U28" s="24">
        <f t="shared" si="16"/>
        <v>9.9</v>
      </c>
      <c r="V28" s="14">
        <f t="shared" si="17"/>
        <v>14</v>
      </c>
      <c r="W28" s="11"/>
      <c r="X28" s="9">
        <v>4.8</v>
      </c>
      <c r="Y28" s="14">
        <f t="shared" si="18"/>
        <v>11</v>
      </c>
      <c r="Z28" s="11"/>
      <c r="AA28" s="36"/>
      <c r="AB28" s="14" t="e">
        <f t="shared" si="19"/>
        <v>#N/A</v>
      </c>
      <c r="AD28" s="9"/>
      <c r="AE28" s="14" t="e">
        <f t="shared" si="20"/>
        <v>#N/A</v>
      </c>
      <c r="AG28" s="24">
        <f t="shared" si="21"/>
        <v>21.900000000000002</v>
      </c>
      <c r="AH28" s="14">
        <f t="shared" si="22"/>
        <v>13</v>
      </c>
    </row>
    <row r="29" spans="1:34" ht="18" customHeight="1">
      <c r="A29" s="31" t="s">
        <v>94</v>
      </c>
      <c r="B29" s="29" t="s">
        <v>191</v>
      </c>
      <c r="C29" s="28" t="s">
        <v>168</v>
      </c>
      <c r="D29" s="15" t="s">
        <v>183</v>
      </c>
      <c r="E29" s="18"/>
      <c r="F29" s="9">
        <f>13.6-3</f>
        <v>10.6</v>
      </c>
      <c r="G29" s="14">
        <f t="shared" si="12"/>
        <v>11</v>
      </c>
      <c r="H29" s="11"/>
      <c r="I29" s="36"/>
      <c r="J29" s="14" t="e">
        <f t="shared" si="13"/>
        <v>#N/A</v>
      </c>
      <c r="K29" s="11"/>
      <c r="L29" s="9">
        <v>8.8000000000000007</v>
      </c>
      <c r="M29" s="14">
        <f t="shared" si="14"/>
        <v>3</v>
      </c>
      <c r="N29" s="11"/>
      <c r="O29" s="9">
        <v>11</v>
      </c>
      <c r="P29" s="14">
        <f t="shared" si="15"/>
        <v>2</v>
      </c>
      <c r="Q29" s="11"/>
      <c r="R29" s="35">
        <v>11.3</v>
      </c>
      <c r="S29" s="35">
        <v>11.4</v>
      </c>
      <c r="T29" s="11"/>
      <c r="U29" s="24">
        <f t="shared" si="16"/>
        <v>11.350000000000001</v>
      </c>
      <c r="V29" s="14">
        <f t="shared" si="17"/>
        <v>2</v>
      </c>
      <c r="W29" s="11"/>
      <c r="X29" s="9">
        <v>8.4</v>
      </c>
      <c r="Y29" s="14">
        <f t="shared" si="18"/>
        <v>4</v>
      </c>
      <c r="Z29" s="11"/>
      <c r="AA29" s="36"/>
      <c r="AB29" s="14" t="e">
        <f t="shared" si="19"/>
        <v>#N/A</v>
      </c>
      <c r="AD29" s="9">
        <v>9.6</v>
      </c>
      <c r="AE29" s="14">
        <f t="shared" si="20"/>
        <v>2</v>
      </c>
      <c r="AG29" s="24">
        <f t="shared" si="21"/>
        <v>59.75</v>
      </c>
      <c r="AH29" s="14">
        <f t="shared" si="22"/>
        <v>3</v>
      </c>
    </row>
    <row r="30" spans="1:34" ht="18" customHeight="1">
      <c r="A30" s="31" t="s">
        <v>93</v>
      </c>
      <c r="B30" s="27" t="s">
        <v>191</v>
      </c>
      <c r="C30" s="28" t="s">
        <v>168</v>
      </c>
      <c r="D30" s="15" t="s">
        <v>183</v>
      </c>
      <c r="E30" s="18"/>
      <c r="F30" s="9">
        <f>13.6-1.6</f>
        <v>12</v>
      </c>
      <c r="G30" s="14">
        <f t="shared" si="12"/>
        <v>2</v>
      </c>
      <c r="H30" s="11"/>
      <c r="I30" s="36"/>
      <c r="J30" s="14" t="e">
        <f t="shared" si="13"/>
        <v>#N/A</v>
      </c>
      <c r="K30" s="11"/>
      <c r="L30" s="9">
        <v>10.9</v>
      </c>
      <c r="M30" s="14">
        <f t="shared" si="14"/>
        <v>2</v>
      </c>
      <c r="N30" s="11"/>
      <c r="O30" s="9">
        <v>10.199999999999999</v>
      </c>
      <c r="P30" s="14">
        <f t="shared" si="15"/>
        <v>6</v>
      </c>
      <c r="Q30" s="11"/>
      <c r="R30" s="35">
        <v>11.2</v>
      </c>
      <c r="S30" s="35">
        <v>11</v>
      </c>
      <c r="T30" s="11"/>
      <c r="U30" s="24">
        <f t="shared" si="16"/>
        <v>11.1</v>
      </c>
      <c r="V30" s="14">
        <f t="shared" si="17"/>
        <v>3</v>
      </c>
      <c r="W30" s="11"/>
      <c r="X30" s="9">
        <v>9.8000000000000007</v>
      </c>
      <c r="Y30" s="14">
        <f t="shared" si="18"/>
        <v>3</v>
      </c>
      <c r="Z30" s="11"/>
      <c r="AA30" s="36"/>
      <c r="AB30" s="14" t="e">
        <f t="shared" si="19"/>
        <v>#N/A</v>
      </c>
      <c r="AD30" s="9">
        <v>9.6</v>
      </c>
      <c r="AE30" s="14">
        <f t="shared" si="20"/>
        <v>2</v>
      </c>
      <c r="AG30" s="24">
        <f t="shared" si="21"/>
        <v>63.6</v>
      </c>
      <c r="AH30" s="14">
        <f t="shared" si="22"/>
        <v>2</v>
      </c>
    </row>
    <row r="31" spans="1:34" ht="18" customHeight="1">
      <c r="A31" s="31" t="s">
        <v>47</v>
      </c>
      <c r="B31" s="27" t="s">
        <v>92</v>
      </c>
      <c r="C31" s="28" t="s">
        <v>168</v>
      </c>
      <c r="D31" s="15" t="s">
        <v>187</v>
      </c>
      <c r="E31" s="18"/>
      <c r="F31" s="9">
        <f>13.5-1.1</f>
        <v>12.4</v>
      </c>
      <c r="G31" s="14">
        <f t="shared" si="12"/>
        <v>1</v>
      </c>
      <c r="H31" s="11"/>
      <c r="I31" s="36"/>
      <c r="J31" s="14" t="e">
        <f t="shared" si="13"/>
        <v>#N/A</v>
      </c>
      <c r="K31" s="11"/>
      <c r="L31" s="9">
        <v>11.4</v>
      </c>
      <c r="M31" s="14">
        <f t="shared" si="14"/>
        <v>1</v>
      </c>
      <c r="N31" s="11"/>
      <c r="O31" s="9">
        <v>10.7</v>
      </c>
      <c r="P31" s="14">
        <f t="shared" si="15"/>
        <v>3</v>
      </c>
      <c r="Q31" s="11"/>
      <c r="R31" s="35">
        <v>11.3</v>
      </c>
      <c r="S31" s="35">
        <v>11.6</v>
      </c>
      <c r="T31" s="11"/>
      <c r="U31" s="24">
        <f t="shared" si="16"/>
        <v>11.45</v>
      </c>
      <c r="V31" s="14">
        <f t="shared" si="17"/>
        <v>1</v>
      </c>
      <c r="W31" s="11"/>
      <c r="X31" s="9">
        <v>12.6</v>
      </c>
      <c r="Y31" s="14">
        <f t="shared" si="18"/>
        <v>1</v>
      </c>
      <c r="Z31" s="11"/>
      <c r="AA31" s="36"/>
      <c r="AB31" s="14" t="e">
        <f t="shared" si="19"/>
        <v>#N/A</v>
      </c>
      <c r="AD31" s="9">
        <v>10.1</v>
      </c>
      <c r="AE31" s="14">
        <f t="shared" si="20"/>
        <v>1</v>
      </c>
      <c r="AG31" s="24">
        <f t="shared" si="21"/>
        <v>68.650000000000006</v>
      </c>
      <c r="AH31" s="14">
        <f t="shared" si="22"/>
        <v>1</v>
      </c>
    </row>
    <row r="32" spans="1:34" ht="18" customHeight="1">
      <c r="A32" s="31" t="s">
        <v>79</v>
      </c>
      <c r="B32" s="27" t="s">
        <v>92</v>
      </c>
      <c r="C32" s="28" t="s">
        <v>168</v>
      </c>
      <c r="D32" s="15" t="s">
        <v>187</v>
      </c>
      <c r="E32" s="18"/>
      <c r="F32" s="9">
        <f>12.6-1.6</f>
        <v>11</v>
      </c>
      <c r="G32" s="14">
        <f t="shared" si="12"/>
        <v>6</v>
      </c>
      <c r="H32" s="11"/>
      <c r="I32" s="36"/>
      <c r="J32" s="14" t="e">
        <f t="shared" si="13"/>
        <v>#N/A</v>
      </c>
      <c r="K32" s="11"/>
      <c r="L32" s="9"/>
      <c r="M32" s="14" t="e">
        <f t="shared" si="14"/>
        <v>#N/A</v>
      </c>
      <c r="N32" s="11"/>
      <c r="O32" s="36"/>
      <c r="P32" s="14" t="e">
        <f t="shared" si="15"/>
        <v>#N/A</v>
      </c>
      <c r="Q32" s="11"/>
      <c r="R32" s="35">
        <v>11</v>
      </c>
      <c r="S32" s="35">
        <v>10.7</v>
      </c>
      <c r="T32" s="11"/>
      <c r="U32" s="24">
        <f t="shared" si="16"/>
        <v>10.85</v>
      </c>
      <c r="V32" s="14">
        <f t="shared" si="17"/>
        <v>5</v>
      </c>
      <c r="W32" s="11"/>
      <c r="X32" s="9">
        <v>5</v>
      </c>
      <c r="Y32" s="14">
        <f t="shared" si="18"/>
        <v>10</v>
      </c>
      <c r="Z32" s="11"/>
      <c r="AA32" s="36"/>
      <c r="AB32" s="14" t="e">
        <f t="shared" si="19"/>
        <v>#N/A</v>
      </c>
      <c r="AD32" s="9"/>
      <c r="AE32" s="14" t="e">
        <f t="shared" si="20"/>
        <v>#N/A</v>
      </c>
      <c r="AG32" s="24">
        <f t="shared" si="21"/>
        <v>26.85</v>
      </c>
      <c r="AH32" s="14">
        <f t="shared" si="22"/>
        <v>12</v>
      </c>
    </row>
    <row r="33" spans="1:34" s="47" customFormat="1" ht="18" customHeight="1">
      <c r="A33" s="51" t="s">
        <v>48</v>
      </c>
      <c r="B33" s="38" t="s">
        <v>49</v>
      </c>
      <c r="C33" s="52" t="s">
        <v>168</v>
      </c>
      <c r="D33" s="39" t="s">
        <v>187</v>
      </c>
      <c r="E33" s="40"/>
      <c r="F33" s="41"/>
      <c r="G33" s="42" t="e">
        <f t="shared" si="12"/>
        <v>#N/A</v>
      </c>
      <c r="H33" s="43"/>
      <c r="I33" s="48"/>
      <c r="J33" s="42" t="e">
        <f t="shared" si="13"/>
        <v>#N/A</v>
      </c>
      <c r="K33" s="43"/>
      <c r="L33" s="41"/>
      <c r="M33" s="42" t="e">
        <f t="shared" si="14"/>
        <v>#N/A</v>
      </c>
      <c r="N33" s="43"/>
      <c r="O33" s="48"/>
      <c r="P33" s="42" t="e">
        <f t="shared" si="15"/>
        <v>#N/A</v>
      </c>
      <c r="Q33" s="43"/>
      <c r="R33" s="45"/>
      <c r="S33" s="45"/>
      <c r="T33" s="43"/>
      <c r="U33" s="46">
        <f t="shared" si="16"/>
        <v>0</v>
      </c>
      <c r="V33" s="42">
        <f t="shared" si="17"/>
        <v>15</v>
      </c>
      <c r="W33" s="43"/>
      <c r="X33" s="41"/>
      <c r="Y33" s="42" t="e">
        <f t="shared" si="18"/>
        <v>#N/A</v>
      </c>
      <c r="Z33" s="43"/>
      <c r="AA33" s="48"/>
      <c r="AB33" s="42" t="e">
        <f t="shared" si="19"/>
        <v>#N/A</v>
      </c>
      <c r="AD33" s="41"/>
      <c r="AE33" s="42" t="e">
        <f t="shared" si="20"/>
        <v>#N/A</v>
      </c>
      <c r="AG33" s="46">
        <f t="shared" si="21"/>
        <v>0</v>
      </c>
      <c r="AH33" s="42">
        <f t="shared" si="22"/>
        <v>16</v>
      </c>
    </row>
    <row r="34" spans="1:34" ht="18" customHeight="1">
      <c r="A34" s="31" t="s">
        <v>171</v>
      </c>
      <c r="B34" s="27" t="s">
        <v>102</v>
      </c>
      <c r="C34" s="28" t="s">
        <v>168</v>
      </c>
      <c r="D34" s="15" t="s">
        <v>52</v>
      </c>
      <c r="E34" s="18"/>
      <c r="F34" s="9">
        <f>13-2</f>
        <v>11</v>
      </c>
      <c r="G34" s="14">
        <f t="shared" si="12"/>
        <v>6</v>
      </c>
      <c r="H34" s="11"/>
      <c r="I34" s="36"/>
      <c r="J34" s="14" t="e">
        <f t="shared" si="13"/>
        <v>#N/A</v>
      </c>
      <c r="K34" s="11"/>
      <c r="L34" s="9">
        <v>7</v>
      </c>
      <c r="M34" s="14">
        <f t="shared" si="14"/>
        <v>4</v>
      </c>
      <c r="N34" s="11"/>
      <c r="O34" s="9">
        <v>11.2</v>
      </c>
      <c r="P34" s="14">
        <f t="shared" si="15"/>
        <v>1</v>
      </c>
      <c r="Q34" s="11"/>
      <c r="R34" s="35">
        <v>10.8</v>
      </c>
      <c r="S34" s="35">
        <v>10.3</v>
      </c>
      <c r="T34" s="11"/>
      <c r="U34" s="24">
        <f t="shared" si="16"/>
        <v>10.55</v>
      </c>
      <c r="V34" s="14">
        <f t="shared" si="17"/>
        <v>10</v>
      </c>
      <c r="W34" s="11"/>
      <c r="X34" s="9"/>
      <c r="Y34" s="14" t="e">
        <f t="shared" si="18"/>
        <v>#N/A</v>
      </c>
      <c r="Z34" s="11"/>
      <c r="AA34" s="36"/>
      <c r="AB34" s="14" t="e">
        <f t="shared" si="19"/>
        <v>#N/A</v>
      </c>
      <c r="AD34" s="9"/>
      <c r="AE34" s="14" t="e">
        <f t="shared" si="20"/>
        <v>#N/A</v>
      </c>
      <c r="AG34" s="24">
        <f t="shared" si="21"/>
        <v>39.75</v>
      </c>
      <c r="AH34" s="14">
        <f t="shared" si="22"/>
        <v>5</v>
      </c>
    </row>
    <row r="35" spans="1:34" ht="18" customHeight="1">
      <c r="A35" s="31" t="s">
        <v>50</v>
      </c>
      <c r="B35" s="27" t="s">
        <v>101</v>
      </c>
      <c r="C35" s="28" t="s">
        <v>168</v>
      </c>
      <c r="D35" s="15" t="s">
        <v>52</v>
      </c>
      <c r="E35" s="18"/>
      <c r="F35" s="9">
        <f>12.9-2.7</f>
        <v>10.199999999999999</v>
      </c>
      <c r="G35" s="14">
        <f t="shared" si="12"/>
        <v>12</v>
      </c>
      <c r="H35" s="11"/>
      <c r="I35" s="36"/>
      <c r="J35" s="14" t="e">
        <f t="shared" si="13"/>
        <v>#N/A</v>
      </c>
      <c r="K35" s="11"/>
      <c r="L35" s="9"/>
      <c r="M35" s="14" t="e">
        <f t="shared" si="14"/>
        <v>#N/A</v>
      </c>
      <c r="N35" s="11"/>
      <c r="O35" s="9">
        <v>10.3</v>
      </c>
      <c r="P35" s="14">
        <f t="shared" si="15"/>
        <v>4</v>
      </c>
      <c r="Q35" s="11"/>
      <c r="R35" s="35">
        <v>10.9</v>
      </c>
      <c r="S35" s="35">
        <v>10.6</v>
      </c>
      <c r="T35" s="11"/>
      <c r="U35" s="24">
        <f t="shared" si="16"/>
        <v>10.75</v>
      </c>
      <c r="V35" s="14">
        <f t="shared" si="17"/>
        <v>7</v>
      </c>
      <c r="W35" s="11"/>
      <c r="X35" s="9">
        <v>7.6</v>
      </c>
      <c r="Y35" s="14">
        <f t="shared" si="18"/>
        <v>6</v>
      </c>
      <c r="Z35" s="11"/>
      <c r="AA35" s="36"/>
      <c r="AB35" s="14" t="e">
        <f t="shared" si="19"/>
        <v>#N/A</v>
      </c>
      <c r="AD35" s="9"/>
      <c r="AE35" s="14" t="e">
        <f t="shared" si="20"/>
        <v>#N/A</v>
      </c>
      <c r="AG35" s="24">
        <f t="shared" si="21"/>
        <v>38.85</v>
      </c>
      <c r="AH35" s="14">
        <f t="shared" si="22"/>
        <v>7</v>
      </c>
    </row>
    <row r="36" spans="1:34" ht="18" customHeight="1">
      <c r="A36" s="31" t="s">
        <v>51</v>
      </c>
      <c r="B36" s="29" t="s">
        <v>101</v>
      </c>
      <c r="C36" s="28" t="s">
        <v>168</v>
      </c>
      <c r="D36" s="15" t="s">
        <v>52</v>
      </c>
      <c r="E36" s="18"/>
      <c r="F36" s="9">
        <f>13.1-1.6</f>
        <v>11.5</v>
      </c>
      <c r="G36" s="14">
        <f t="shared" si="12"/>
        <v>4</v>
      </c>
      <c r="H36" s="11"/>
      <c r="I36" s="36"/>
      <c r="J36" s="14" t="e">
        <f t="shared" si="13"/>
        <v>#N/A</v>
      </c>
      <c r="K36" s="11"/>
      <c r="L36" s="9"/>
      <c r="M36" s="14" t="e">
        <f t="shared" si="14"/>
        <v>#N/A</v>
      </c>
      <c r="N36" s="11"/>
      <c r="O36" s="9">
        <v>7.8</v>
      </c>
      <c r="P36" s="14">
        <f t="shared" si="15"/>
        <v>10</v>
      </c>
      <c r="Q36" s="11"/>
      <c r="R36" s="35">
        <v>10.8</v>
      </c>
      <c r="S36" s="35">
        <v>10.5</v>
      </c>
      <c r="T36" s="11"/>
      <c r="U36" s="24">
        <f t="shared" si="16"/>
        <v>10.65</v>
      </c>
      <c r="V36" s="14">
        <f t="shared" si="17"/>
        <v>8</v>
      </c>
      <c r="W36" s="11"/>
      <c r="X36" s="9">
        <v>4.2</v>
      </c>
      <c r="Y36" s="14">
        <f t="shared" si="18"/>
        <v>12</v>
      </c>
      <c r="Z36" s="11"/>
      <c r="AA36" s="36"/>
      <c r="AB36" s="14" t="e">
        <f t="shared" si="19"/>
        <v>#N/A</v>
      </c>
      <c r="AD36" s="9"/>
      <c r="AE36" s="14" t="e">
        <f t="shared" si="20"/>
        <v>#N/A</v>
      </c>
      <c r="AG36" s="24">
        <f t="shared" si="21"/>
        <v>34.150000000000006</v>
      </c>
      <c r="AH36" s="14">
        <f t="shared" si="22"/>
        <v>10</v>
      </c>
    </row>
    <row r="37" spans="1:34" ht="18" customHeight="1">
      <c r="A37" s="31" t="s">
        <v>134</v>
      </c>
      <c r="B37" s="27" t="s">
        <v>101</v>
      </c>
      <c r="C37" s="28" t="s">
        <v>168</v>
      </c>
      <c r="D37" s="15" t="s">
        <v>52</v>
      </c>
      <c r="E37" s="18"/>
      <c r="F37" s="9">
        <f>13.2-1.6</f>
        <v>11.6</v>
      </c>
      <c r="G37" s="14">
        <f t="shared" si="12"/>
        <v>3</v>
      </c>
      <c r="H37" s="11"/>
      <c r="I37" s="36"/>
      <c r="J37" s="14" t="e">
        <f t="shared" si="13"/>
        <v>#N/A</v>
      </c>
      <c r="K37" s="11"/>
      <c r="L37" s="9"/>
      <c r="M37" s="14" t="e">
        <f t="shared" si="14"/>
        <v>#N/A</v>
      </c>
      <c r="N37" s="11"/>
      <c r="O37" s="9">
        <v>8.1</v>
      </c>
      <c r="P37" s="14">
        <f t="shared" si="15"/>
        <v>9</v>
      </c>
      <c r="Q37" s="11"/>
      <c r="R37" s="35">
        <v>10.9</v>
      </c>
      <c r="S37" s="35">
        <v>10.7</v>
      </c>
      <c r="T37" s="11"/>
      <c r="U37" s="24">
        <f t="shared" si="16"/>
        <v>10.8</v>
      </c>
      <c r="V37" s="14">
        <f t="shared" si="17"/>
        <v>6</v>
      </c>
      <c r="W37" s="11"/>
      <c r="X37" s="9">
        <v>7.9</v>
      </c>
      <c r="Y37" s="14">
        <f t="shared" si="18"/>
        <v>5</v>
      </c>
      <c r="Z37" s="11"/>
      <c r="AA37" s="36"/>
      <c r="AB37" s="14" t="e">
        <f t="shared" si="19"/>
        <v>#N/A</v>
      </c>
      <c r="AD37" s="9">
        <v>9.5</v>
      </c>
      <c r="AE37" s="14">
        <f t="shared" si="20"/>
        <v>4</v>
      </c>
      <c r="AG37" s="24">
        <f t="shared" si="21"/>
        <v>47.9</v>
      </c>
      <c r="AH37" s="14">
        <f t="shared" si="22"/>
        <v>4</v>
      </c>
    </row>
    <row r="38" spans="1:34" ht="18" customHeight="1">
      <c r="A38" s="23"/>
      <c r="B38" s="10"/>
      <c r="C38" s="18"/>
      <c r="D38" s="18"/>
      <c r="E38" s="18"/>
      <c r="F38" s="11"/>
      <c r="G38" s="10"/>
      <c r="H38" s="11"/>
      <c r="I38" s="11"/>
      <c r="J38" s="10"/>
      <c r="K38" s="11"/>
      <c r="L38" s="11"/>
      <c r="M38" s="10"/>
      <c r="N38" s="11"/>
      <c r="O38" s="11"/>
      <c r="P38" s="10"/>
      <c r="Q38" s="11"/>
      <c r="R38" s="11"/>
      <c r="S38" s="11"/>
      <c r="T38" s="11"/>
      <c r="U38" s="37"/>
      <c r="V38" s="10"/>
      <c r="W38" s="11"/>
      <c r="X38" s="11"/>
      <c r="Y38" s="10"/>
      <c r="Z38" s="11"/>
      <c r="AA38" s="11"/>
      <c r="AB38" s="10"/>
      <c r="AD38" s="11"/>
      <c r="AE38" s="10"/>
      <c r="AG38" s="37"/>
      <c r="AH38" s="10"/>
    </row>
    <row r="39" spans="1:34" ht="18" customHeight="1">
      <c r="A39" s="31" t="s">
        <v>53</v>
      </c>
      <c r="B39" s="27" t="s">
        <v>41</v>
      </c>
      <c r="C39" s="27" t="s">
        <v>54</v>
      </c>
      <c r="D39" s="15" t="s">
        <v>180</v>
      </c>
      <c r="E39" s="18"/>
      <c r="F39" s="9">
        <f>12.9-3</f>
        <v>9.9</v>
      </c>
      <c r="G39" s="14">
        <f t="shared" ref="G39:G48" si="23">RANK(F39,F$39:F$48)</f>
        <v>8</v>
      </c>
      <c r="H39" s="11"/>
      <c r="I39" s="36"/>
      <c r="J39" s="14" t="e">
        <f t="shared" ref="J39:J48" si="24">RANK(I39,I$39:I$48)</f>
        <v>#N/A</v>
      </c>
      <c r="K39" s="11"/>
      <c r="L39" s="9"/>
      <c r="M39" s="14" t="e">
        <f t="shared" ref="M39:M48" si="25">RANK(L39,L$39:L$48)</f>
        <v>#N/A</v>
      </c>
      <c r="N39" s="11"/>
      <c r="O39" s="9">
        <v>7.7</v>
      </c>
      <c r="P39" s="14">
        <f t="shared" ref="P39:P48" si="26">RANK(O39,O$39:O$48)</f>
        <v>8</v>
      </c>
      <c r="Q39" s="11"/>
      <c r="R39" s="35">
        <v>9.3000000000000007</v>
      </c>
      <c r="S39" s="35">
        <v>10.5</v>
      </c>
      <c r="T39" s="11"/>
      <c r="U39" s="24">
        <f t="shared" ref="U39:U48" si="27">(R39+S39)/2</f>
        <v>9.9</v>
      </c>
      <c r="V39" s="14">
        <f t="shared" ref="V39:V48" si="28">RANK(U39,U$39:U$48)</f>
        <v>8</v>
      </c>
      <c r="W39" s="11"/>
      <c r="X39" s="9">
        <v>10</v>
      </c>
      <c r="Y39" s="14">
        <f t="shared" ref="Y39:Y48" si="29">RANK(X39,X$39:X$48)</f>
        <v>3</v>
      </c>
      <c r="Z39" s="11"/>
      <c r="AA39" s="36"/>
      <c r="AB39" s="14" t="e">
        <f t="shared" ref="AB39:AB48" si="30">RANK(AA39,AA$39:AA$48)</f>
        <v>#N/A</v>
      </c>
      <c r="AD39" s="9"/>
      <c r="AE39" s="14" t="e">
        <f t="shared" ref="AE39:AE48" si="31">RANK(AD39,AD$39:AD$48)</f>
        <v>#N/A</v>
      </c>
      <c r="AG39" s="24">
        <f t="shared" ref="AG39:AG48" si="32">F39+I39+L39+O39+U39+X39+AA39+AD39</f>
        <v>37.5</v>
      </c>
      <c r="AH39" s="14">
        <f t="shared" ref="AH39:AH48" si="33">RANK(AG39,AG$39:AG$48)</f>
        <v>8</v>
      </c>
    </row>
    <row r="40" spans="1:34" ht="18" customHeight="1">
      <c r="A40" s="31" t="s">
        <v>167</v>
      </c>
      <c r="B40" s="27" t="s">
        <v>100</v>
      </c>
      <c r="C40" s="27" t="s">
        <v>54</v>
      </c>
      <c r="D40" s="15" t="s">
        <v>180</v>
      </c>
      <c r="E40" s="18"/>
      <c r="F40" s="9">
        <f>13.2-2.4</f>
        <v>10.799999999999999</v>
      </c>
      <c r="G40" s="14">
        <f t="shared" si="23"/>
        <v>6</v>
      </c>
      <c r="H40" s="11"/>
      <c r="I40" s="36"/>
      <c r="J40" s="14" t="e">
        <f t="shared" si="24"/>
        <v>#N/A</v>
      </c>
      <c r="K40" s="11"/>
      <c r="L40" s="9"/>
      <c r="M40" s="14" t="e">
        <f t="shared" si="25"/>
        <v>#N/A</v>
      </c>
      <c r="N40" s="11"/>
      <c r="O40" s="9">
        <v>9.8000000000000007</v>
      </c>
      <c r="P40" s="14">
        <f t="shared" si="26"/>
        <v>6</v>
      </c>
      <c r="Q40" s="11"/>
      <c r="R40" s="35">
        <v>10.7</v>
      </c>
      <c r="S40" s="35">
        <v>10.9</v>
      </c>
      <c r="T40" s="11"/>
      <c r="U40" s="24">
        <f t="shared" si="27"/>
        <v>10.8</v>
      </c>
      <c r="V40" s="14">
        <f t="shared" si="28"/>
        <v>3</v>
      </c>
      <c r="W40" s="11"/>
      <c r="X40" s="9">
        <v>5.8</v>
      </c>
      <c r="Y40" s="14">
        <f t="shared" si="29"/>
        <v>8</v>
      </c>
      <c r="Z40" s="11"/>
      <c r="AA40" s="36"/>
      <c r="AB40" s="14" t="e">
        <f t="shared" si="30"/>
        <v>#N/A</v>
      </c>
      <c r="AD40" s="9">
        <v>8.3000000000000007</v>
      </c>
      <c r="AE40" s="14">
        <f t="shared" si="31"/>
        <v>4</v>
      </c>
      <c r="AG40" s="24">
        <f t="shared" si="32"/>
        <v>45.5</v>
      </c>
      <c r="AH40" s="14">
        <f t="shared" si="33"/>
        <v>4</v>
      </c>
    </row>
    <row r="41" spans="1:34" ht="18" customHeight="1">
      <c r="A41" s="31" t="s">
        <v>46</v>
      </c>
      <c r="B41" s="27" t="s">
        <v>100</v>
      </c>
      <c r="C41" s="27" t="s">
        <v>54</v>
      </c>
      <c r="D41" s="15" t="s">
        <v>183</v>
      </c>
      <c r="E41" s="18"/>
      <c r="F41" s="9">
        <f>12.9-2.2</f>
        <v>10.7</v>
      </c>
      <c r="G41" s="14">
        <f t="shared" si="23"/>
        <v>7</v>
      </c>
      <c r="H41" s="11"/>
      <c r="I41" s="36"/>
      <c r="J41" s="14" t="e">
        <f t="shared" si="24"/>
        <v>#N/A</v>
      </c>
      <c r="K41" s="11"/>
      <c r="L41" s="9"/>
      <c r="M41" s="14" t="e">
        <f t="shared" si="25"/>
        <v>#N/A</v>
      </c>
      <c r="N41" s="11"/>
      <c r="O41" s="9">
        <v>9.4</v>
      </c>
      <c r="P41" s="14">
        <f t="shared" si="26"/>
        <v>7</v>
      </c>
      <c r="Q41" s="11"/>
      <c r="R41" s="35">
        <v>10.5</v>
      </c>
      <c r="S41" s="35">
        <v>10</v>
      </c>
      <c r="T41" s="11"/>
      <c r="U41" s="24">
        <f t="shared" si="27"/>
        <v>10.25</v>
      </c>
      <c r="V41" s="14">
        <f t="shared" si="28"/>
        <v>6</v>
      </c>
      <c r="W41" s="11"/>
      <c r="X41" s="9">
        <v>9.1</v>
      </c>
      <c r="Y41" s="14">
        <f t="shared" si="29"/>
        <v>6</v>
      </c>
      <c r="Z41" s="11"/>
      <c r="AA41" s="36"/>
      <c r="AB41" s="14" t="e">
        <f t="shared" si="30"/>
        <v>#N/A</v>
      </c>
      <c r="AD41" s="9"/>
      <c r="AE41" s="14" t="e">
        <f t="shared" si="31"/>
        <v>#N/A</v>
      </c>
      <c r="AG41" s="24">
        <f t="shared" si="32"/>
        <v>39.450000000000003</v>
      </c>
      <c r="AH41" s="14">
        <f t="shared" si="33"/>
        <v>7</v>
      </c>
    </row>
    <row r="42" spans="1:34" ht="18" customHeight="1">
      <c r="A42" s="31" t="s">
        <v>163</v>
      </c>
      <c r="B42" s="27" t="s">
        <v>100</v>
      </c>
      <c r="C42" s="27" t="s">
        <v>54</v>
      </c>
      <c r="D42" s="15" t="s">
        <v>183</v>
      </c>
      <c r="E42" s="18"/>
      <c r="F42" s="9">
        <f>12.9-1.7</f>
        <v>11.200000000000001</v>
      </c>
      <c r="G42" s="14">
        <f t="shared" si="23"/>
        <v>4</v>
      </c>
      <c r="H42" s="11"/>
      <c r="I42" s="36"/>
      <c r="J42" s="14" t="e">
        <f t="shared" si="24"/>
        <v>#N/A</v>
      </c>
      <c r="K42" s="11"/>
      <c r="L42" s="9"/>
      <c r="M42" s="14" t="e">
        <f t="shared" si="25"/>
        <v>#N/A</v>
      </c>
      <c r="N42" s="11"/>
      <c r="O42" s="9">
        <v>10</v>
      </c>
      <c r="P42" s="14">
        <f t="shared" si="26"/>
        <v>3</v>
      </c>
      <c r="Q42" s="11"/>
      <c r="R42" s="35">
        <v>10.9</v>
      </c>
      <c r="S42" s="35">
        <v>10.8</v>
      </c>
      <c r="T42" s="11"/>
      <c r="U42" s="24">
        <f t="shared" si="27"/>
        <v>10.850000000000001</v>
      </c>
      <c r="V42" s="14">
        <f t="shared" si="28"/>
        <v>2</v>
      </c>
      <c r="W42" s="11"/>
      <c r="X42" s="9">
        <v>8.8000000000000007</v>
      </c>
      <c r="Y42" s="14">
        <f t="shared" si="29"/>
        <v>7</v>
      </c>
      <c r="Z42" s="11"/>
      <c r="AA42" s="36"/>
      <c r="AB42" s="14" t="e">
        <f t="shared" si="30"/>
        <v>#N/A</v>
      </c>
      <c r="AD42" s="9"/>
      <c r="AE42" s="14" t="e">
        <f t="shared" si="31"/>
        <v>#N/A</v>
      </c>
      <c r="AG42" s="24">
        <f t="shared" si="32"/>
        <v>40.850000000000009</v>
      </c>
      <c r="AH42" s="14">
        <f t="shared" si="33"/>
        <v>6</v>
      </c>
    </row>
    <row r="43" spans="1:34" ht="18" customHeight="1">
      <c r="A43" s="31" t="s">
        <v>161</v>
      </c>
      <c r="B43" s="27" t="s">
        <v>92</v>
      </c>
      <c r="C43" s="27" t="s">
        <v>54</v>
      </c>
      <c r="D43" s="15" t="s">
        <v>187</v>
      </c>
      <c r="E43" s="18"/>
      <c r="F43" s="9">
        <f>13.7-0.9</f>
        <v>12.799999999999999</v>
      </c>
      <c r="G43" s="14">
        <f t="shared" si="23"/>
        <v>1</v>
      </c>
      <c r="H43" s="11"/>
      <c r="I43" s="36"/>
      <c r="J43" s="14" t="e">
        <f t="shared" si="24"/>
        <v>#N/A</v>
      </c>
      <c r="K43" s="11"/>
      <c r="L43" s="9"/>
      <c r="M43" s="14" t="e">
        <f t="shared" si="25"/>
        <v>#N/A</v>
      </c>
      <c r="N43" s="11"/>
      <c r="O43" s="9">
        <v>9.9</v>
      </c>
      <c r="P43" s="14">
        <f t="shared" si="26"/>
        <v>5</v>
      </c>
      <c r="Q43" s="11"/>
      <c r="R43" s="35">
        <v>10.199999999999999</v>
      </c>
      <c r="S43" s="35">
        <v>10.199999999999999</v>
      </c>
      <c r="T43" s="11"/>
      <c r="U43" s="24">
        <f t="shared" si="27"/>
        <v>10.199999999999999</v>
      </c>
      <c r="V43" s="14">
        <f t="shared" si="28"/>
        <v>7</v>
      </c>
      <c r="W43" s="11"/>
      <c r="X43" s="9">
        <v>11.6</v>
      </c>
      <c r="Y43" s="14">
        <f t="shared" si="29"/>
        <v>2</v>
      </c>
      <c r="Z43" s="11"/>
      <c r="AA43" s="36"/>
      <c r="AB43" s="14" t="e">
        <f t="shared" si="30"/>
        <v>#N/A</v>
      </c>
      <c r="AD43" s="9"/>
      <c r="AE43" s="14" t="e">
        <f t="shared" si="31"/>
        <v>#N/A</v>
      </c>
      <c r="AG43" s="24">
        <f t="shared" si="32"/>
        <v>44.5</v>
      </c>
      <c r="AH43" s="14">
        <f t="shared" si="33"/>
        <v>5</v>
      </c>
    </row>
    <row r="44" spans="1:34" ht="18" customHeight="1">
      <c r="A44" s="31" t="s">
        <v>55</v>
      </c>
      <c r="B44" s="27" t="s">
        <v>92</v>
      </c>
      <c r="C44" s="27" t="s">
        <v>54</v>
      </c>
      <c r="D44" s="15" t="s">
        <v>187</v>
      </c>
      <c r="E44" s="18"/>
      <c r="F44" s="9"/>
      <c r="G44" s="14" t="e">
        <f t="shared" si="23"/>
        <v>#N/A</v>
      </c>
      <c r="H44" s="11"/>
      <c r="I44" s="36"/>
      <c r="J44" s="14" t="e">
        <f t="shared" si="24"/>
        <v>#N/A</v>
      </c>
      <c r="K44" s="11"/>
      <c r="L44" s="9"/>
      <c r="M44" s="14" t="e">
        <f t="shared" si="25"/>
        <v>#N/A</v>
      </c>
      <c r="N44" s="11"/>
      <c r="O44" s="9">
        <v>4.5</v>
      </c>
      <c r="P44" s="14">
        <f t="shared" si="26"/>
        <v>9</v>
      </c>
      <c r="Q44" s="11"/>
      <c r="R44" s="35"/>
      <c r="S44" s="35"/>
      <c r="T44" s="11"/>
      <c r="U44" s="24">
        <f t="shared" si="27"/>
        <v>0</v>
      </c>
      <c r="V44" s="14">
        <f t="shared" si="28"/>
        <v>9</v>
      </c>
      <c r="W44" s="11"/>
      <c r="X44" s="9"/>
      <c r="Y44" s="14" t="e">
        <f t="shared" si="29"/>
        <v>#N/A</v>
      </c>
      <c r="Z44" s="11"/>
      <c r="AA44" s="36"/>
      <c r="AB44" s="14" t="e">
        <f t="shared" si="30"/>
        <v>#N/A</v>
      </c>
      <c r="AD44" s="9"/>
      <c r="AE44" s="14" t="e">
        <f t="shared" si="31"/>
        <v>#N/A</v>
      </c>
      <c r="AG44" s="24">
        <f t="shared" si="32"/>
        <v>4.5</v>
      </c>
      <c r="AH44" s="14">
        <f t="shared" si="33"/>
        <v>9</v>
      </c>
    </row>
    <row r="45" spans="1:34" ht="18" customHeight="1">
      <c r="A45" s="31" t="s">
        <v>165</v>
      </c>
      <c r="B45" s="27" t="s">
        <v>102</v>
      </c>
      <c r="C45" s="27" t="s">
        <v>54</v>
      </c>
      <c r="D45" s="15" t="s">
        <v>170</v>
      </c>
      <c r="E45" s="18"/>
      <c r="F45" s="9">
        <f>13.1-1.7</f>
        <v>11.4</v>
      </c>
      <c r="G45" s="14">
        <f t="shared" si="23"/>
        <v>3</v>
      </c>
      <c r="H45" s="11"/>
      <c r="I45" s="36"/>
      <c r="J45" s="14" t="e">
        <f t="shared" si="24"/>
        <v>#N/A</v>
      </c>
      <c r="K45" s="11"/>
      <c r="L45" s="9">
        <v>8</v>
      </c>
      <c r="M45" s="14">
        <f t="shared" si="25"/>
        <v>3</v>
      </c>
      <c r="N45" s="11"/>
      <c r="O45" s="9">
        <v>10</v>
      </c>
      <c r="P45" s="14">
        <f t="shared" si="26"/>
        <v>3</v>
      </c>
      <c r="Q45" s="11"/>
      <c r="R45" s="35">
        <v>11</v>
      </c>
      <c r="S45" s="35">
        <v>10.3</v>
      </c>
      <c r="T45" s="11"/>
      <c r="U45" s="24">
        <f t="shared" si="27"/>
        <v>10.65</v>
      </c>
      <c r="V45" s="14">
        <f t="shared" si="28"/>
        <v>4</v>
      </c>
      <c r="W45" s="11"/>
      <c r="X45" s="9">
        <v>10</v>
      </c>
      <c r="Y45" s="14">
        <f t="shared" si="29"/>
        <v>3</v>
      </c>
      <c r="Z45" s="11"/>
      <c r="AA45" s="36"/>
      <c r="AB45" s="14" t="e">
        <f t="shared" si="30"/>
        <v>#N/A</v>
      </c>
      <c r="AD45" s="9">
        <v>9.5</v>
      </c>
      <c r="AE45" s="14">
        <f t="shared" si="31"/>
        <v>3</v>
      </c>
      <c r="AG45" s="24">
        <f t="shared" si="32"/>
        <v>59.55</v>
      </c>
      <c r="AH45" s="14">
        <f t="shared" si="33"/>
        <v>3</v>
      </c>
    </row>
    <row r="46" spans="1:34" ht="18" customHeight="1">
      <c r="A46" s="31" t="s">
        <v>56</v>
      </c>
      <c r="B46" s="27" t="s">
        <v>102</v>
      </c>
      <c r="C46" s="27" t="s">
        <v>54</v>
      </c>
      <c r="D46" s="15" t="s">
        <v>170</v>
      </c>
      <c r="E46" s="18"/>
      <c r="F46" s="9"/>
      <c r="G46" s="14" t="e">
        <f t="shared" si="23"/>
        <v>#N/A</v>
      </c>
      <c r="H46" s="11"/>
      <c r="I46" s="36"/>
      <c r="J46" s="14" t="e">
        <f t="shared" si="24"/>
        <v>#N/A</v>
      </c>
      <c r="K46" s="11"/>
      <c r="L46" s="9"/>
      <c r="M46" s="14" t="e">
        <f t="shared" si="25"/>
        <v>#N/A</v>
      </c>
      <c r="N46" s="11"/>
      <c r="O46" s="9"/>
      <c r="P46" s="14" t="e">
        <f t="shared" si="26"/>
        <v>#N/A</v>
      </c>
      <c r="Q46" s="11"/>
      <c r="R46" s="35"/>
      <c r="S46" s="35"/>
      <c r="T46" s="11"/>
      <c r="U46" s="24">
        <f t="shared" si="27"/>
        <v>0</v>
      </c>
      <c r="V46" s="14">
        <f t="shared" si="28"/>
        <v>9</v>
      </c>
      <c r="W46" s="11"/>
      <c r="X46" s="9"/>
      <c r="Y46" s="14" t="e">
        <f t="shared" si="29"/>
        <v>#N/A</v>
      </c>
      <c r="Z46" s="11"/>
      <c r="AA46" s="36"/>
      <c r="AB46" s="14" t="e">
        <f t="shared" si="30"/>
        <v>#N/A</v>
      </c>
      <c r="AD46" s="9"/>
      <c r="AE46" s="14" t="e">
        <f t="shared" si="31"/>
        <v>#N/A</v>
      </c>
      <c r="AG46" s="24">
        <f t="shared" si="32"/>
        <v>0</v>
      </c>
      <c r="AH46" s="14">
        <f t="shared" si="33"/>
        <v>10</v>
      </c>
    </row>
    <row r="47" spans="1:34" ht="18" customHeight="1">
      <c r="A47" s="31" t="s">
        <v>166</v>
      </c>
      <c r="B47" s="27" t="s">
        <v>102</v>
      </c>
      <c r="C47" s="27" t="s">
        <v>54</v>
      </c>
      <c r="D47" s="15" t="s">
        <v>170</v>
      </c>
      <c r="E47" s="18"/>
      <c r="F47" s="9">
        <f>13.1-1.9</f>
        <v>11.2</v>
      </c>
      <c r="G47" s="14">
        <f t="shared" si="23"/>
        <v>5</v>
      </c>
      <c r="H47" s="11"/>
      <c r="I47" s="36"/>
      <c r="J47" s="14" t="e">
        <f t="shared" si="24"/>
        <v>#N/A</v>
      </c>
      <c r="K47" s="11"/>
      <c r="L47" s="9">
        <v>8.9</v>
      </c>
      <c r="M47" s="14">
        <f t="shared" si="25"/>
        <v>2</v>
      </c>
      <c r="N47" s="11"/>
      <c r="O47" s="9">
        <v>10.6</v>
      </c>
      <c r="P47" s="14">
        <f t="shared" si="26"/>
        <v>1</v>
      </c>
      <c r="Q47" s="11"/>
      <c r="R47" s="35">
        <v>11.2</v>
      </c>
      <c r="S47" s="35">
        <v>10.1</v>
      </c>
      <c r="T47" s="11"/>
      <c r="U47" s="24">
        <f t="shared" si="27"/>
        <v>10.649999999999999</v>
      </c>
      <c r="V47" s="14">
        <f t="shared" si="28"/>
        <v>5</v>
      </c>
      <c r="W47" s="11"/>
      <c r="X47" s="9">
        <v>9.6999999999999993</v>
      </c>
      <c r="Y47" s="14">
        <f t="shared" si="29"/>
        <v>5</v>
      </c>
      <c r="Z47" s="11"/>
      <c r="AA47" s="36"/>
      <c r="AB47" s="14" t="e">
        <f t="shared" si="30"/>
        <v>#N/A</v>
      </c>
      <c r="AD47" s="9">
        <v>10.1</v>
      </c>
      <c r="AE47" s="14">
        <f t="shared" si="31"/>
        <v>2</v>
      </c>
      <c r="AG47" s="24">
        <f t="shared" si="32"/>
        <v>61.15</v>
      </c>
      <c r="AH47" s="14">
        <f t="shared" si="33"/>
        <v>2</v>
      </c>
    </row>
    <row r="48" spans="1:34" ht="18" customHeight="1">
      <c r="A48" s="31" t="s">
        <v>162</v>
      </c>
      <c r="B48" s="27" t="s">
        <v>101</v>
      </c>
      <c r="C48" s="27" t="s">
        <v>54</v>
      </c>
      <c r="D48" s="15" t="s">
        <v>170</v>
      </c>
      <c r="E48" s="18"/>
      <c r="F48" s="9">
        <f>13.9-1.6</f>
        <v>12.3</v>
      </c>
      <c r="G48" s="14">
        <f t="shared" si="23"/>
        <v>2</v>
      </c>
      <c r="H48" s="11"/>
      <c r="I48" s="36"/>
      <c r="J48" s="14" t="e">
        <f t="shared" si="24"/>
        <v>#N/A</v>
      </c>
      <c r="K48" s="11"/>
      <c r="L48" s="9">
        <v>10.1</v>
      </c>
      <c r="M48" s="14">
        <f t="shared" si="25"/>
        <v>1</v>
      </c>
      <c r="N48" s="11"/>
      <c r="O48" s="9">
        <v>10.6</v>
      </c>
      <c r="P48" s="14">
        <f t="shared" si="26"/>
        <v>1</v>
      </c>
      <c r="Q48" s="11"/>
      <c r="R48" s="35">
        <v>12.5</v>
      </c>
      <c r="S48" s="35">
        <v>11.7</v>
      </c>
      <c r="T48" s="11"/>
      <c r="U48" s="24">
        <f t="shared" si="27"/>
        <v>12.1</v>
      </c>
      <c r="V48" s="14">
        <f t="shared" si="28"/>
        <v>1</v>
      </c>
      <c r="W48" s="11"/>
      <c r="X48" s="9">
        <v>12.1</v>
      </c>
      <c r="Y48" s="14">
        <f t="shared" si="29"/>
        <v>1</v>
      </c>
      <c r="Z48" s="11"/>
      <c r="AA48" s="36"/>
      <c r="AB48" s="14" t="e">
        <f t="shared" si="30"/>
        <v>#N/A</v>
      </c>
      <c r="AD48" s="9">
        <v>11.1</v>
      </c>
      <c r="AE48" s="14">
        <f t="shared" si="31"/>
        <v>1</v>
      </c>
      <c r="AG48" s="24">
        <f t="shared" si="32"/>
        <v>68.3</v>
      </c>
      <c r="AH48" s="14">
        <f t="shared" si="33"/>
        <v>1</v>
      </c>
    </row>
    <row r="49" spans="1:34" ht="18" customHeight="1">
      <c r="A49" s="23"/>
      <c r="B49" s="10"/>
      <c r="C49" s="18"/>
      <c r="D49" s="18"/>
      <c r="E49" s="18"/>
      <c r="F49" s="11"/>
      <c r="G49" s="10"/>
      <c r="H49" s="11"/>
      <c r="I49" s="11"/>
      <c r="J49" s="10"/>
      <c r="K49" s="11"/>
      <c r="L49" s="11"/>
      <c r="M49" s="10"/>
      <c r="N49" s="11"/>
      <c r="O49" s="11"/>
      <c r="P49" s="10"/>
      <c r="Q49" s="11"/>
      <c r="R49" s="11"/>
      <c r="S49" s="11"/>
      <c r="T49" s="11"/>
      <c r="U49" s="37"/>
      <c r="V49" s="10"/>
      <c r="W49" s="11"/>
      <c r="X49" s="11"/>
      <c r="Y49" s="10"/>
      <c r="Z49" s="11"/>
      <c r="AA49" s="11"/>
      <c r="AB49" s="10"/>
      <c r="AD49" s="11"/>
      <c r="AE49" s="10"/>
      <c r="AG49" s="37"/>
      <c r="AH49" s="10"/>
    </row>
    <row r="50" spans="1:34" ht="18" customHeight="1">
      <c r="A50" s="31" t="s">
        <v>57</v>
      </c>
      <c r="B50" s="27" t="s">
        <v>41</v>
      </c>
      <c r="C50" s="27" t="s">
        <v>58</v>
      </c>
      <c r="D50" s="15" t="s">
        <v>180</v>
      </c>
      <c r="E50" s="18"/>
      <c r="F50" s="9">
        <f>13-2.7</f>
        <v>10.3</v>
      </c>
      <c r="G50" s="14">
        <f>RANK(F50,F$50:F$56)</f>
        <v>5</v>
      </c>
      <c r="H50" s="11"/>
      <c r="I50" s="36"/>
      <c r="J50" s="14" t="e">
        <f>RANK(I50,I$50:I$56)</f>
        <v>#N/A</v>
      </c>
      <c r="K50" s="11"/>
      <c r="L50" s="9">
        <v>8</v>
      </c>
      <c r="M50" s="14">
        <f>RANK(L50,L$50:L$56)</f>
        <v>1</v>
      </c>
      <c r="N50" s="11"/>
      <c r="O50" s="9">
        <v>9.6999999999999993</v>
      </c>
      <c r="P50" s="14">
        <f>RANK(O50,O$50:O$56)</f>
        <v>3</v>
      </c>
      <c r="Q50" s="11"/>
      <c r="R50" s="35">
        <v>10.4</v>
      </c>
      <c r="S50" s="35"/>
      <c r="T50" s="11"/>
      <c r="U50" s="24">
        <f t="shared" ref="U50:U56" si="34">(R50+S50)/2</f>
        <v>5.2</v>
      </c>
      <c r="V50" s="14">
        <f>RANK(U50,U$50:U$56)</f>
        <v>4</v>
      </c>
      <c r="W50" s="11"/>
      <c r="X50" s="9">
        <v>10.7</v>
      </c>
      <c r="Y50" s="14">
        <f>RANK(X50,X$50:X$56)</f>
        <v>3</v>
      </c>
      <c r="Z50" s="11"/>
      <c r="AA50" s="36"/>
      <c r="AB50" s="14" t="e">
        <f>RANK(AA50,AA$50:AA$56)</f>
        <v>#N/A</v>
      </c>
      <c r="AD50" s="9"/>
      <c r="AE50" s="14" t="e">
        <f>RANK(AD50,AD$50:AD$56)</f>
        <v>#N/A</v>
      </c>
      <c r="AG50" s="24">
        <f t="shared" ref="AG50:AG56" si="35">F50+I50+L50+O50+U50+X50+AA50+AD50</f>
        <v>43.900000000000006</v>
      </c>
      <c r="AH50" s="14">
        <f>RANK(AG50,AG$50:AG$56)</f>
        <v>3</v>
      </c>
    </row>
    <row r="51" spans="1:34" ht="18" customHeight="1">
      <c r="A51" s="31" t="s">
        <v>59</v>
      </c>
      <c r="B51" s="27" t="s">
        <v>100</v>
      </c>
      <c r="C51" s="27" t="s">
        <v>58</v>
      </c>
      <c r="D51" s="15" t="s">
        <v>180</v>
      </c>
      <c r="E51" s="18"/>
      <c r="F51" s="9">
        <f>13.3-1.8</f>
        <v>11.5</v>
      </c>
      <c r="G51" s="14">
        <f t="shared" ref="G51:G56" si="36">RANK(F51,F$50:F$56)</f>
        <v>1</v>
      </c>
      <c r="H51" s="11"/>
      <c r="I51" s="36"/>
      <c r="J51" s="14" t="e">
        <f t="shared" ref="J51:J56" si="37">RANK(I51,I$50:I$56)</f>
        <v>#N/A</v>
      </c>
      <c r="K51" s="11"/>
      <c r="L51" s="9"/>
      <c r="M51" s="14" t="e">
        <f t="shared" ref="M51:M56" si="38">RANK(L51,L$50:L$56)</f>
        <v>#N/A</v>
      </c>
      <c r="N51" s="11"/>
      <c r="O51" s="9">
        <v>9.1</v>
      </c>
      <c r="P51" s="14">
        <f t="shared" ref="P51:P56" si="39">RANK(O51,O$50:O$56)</f>
        <v>5</v>
      </c>
      <c r="Q51" s="11"/>
      <c r="R51" s="35">
        <v>10.7</v>
      </c>
      <c r="S51" s="35">
        <v>10.6</v>
      </c>
      <c r="T51" s="11"/>
      <c r="U51" s="24">
        <f t="shared" si="34"/>
        <v>10.649999999999999</v>
      </c>
      <c r="V51" s="14">
        <f t="shared" ref="V51:V56" si="40">RANK(U51,U$50:U$56)</f>
        <v>2</v>
      </c>
      <c r="W51" s="11"/>
      <c r="X51" s="9">
        <v>9.6999999999999993</v>
      </c>
      <c r="Y51" s="14">
        <f t="shared" ref="Y51:Y56" si="41">RANK(X51,X$50:X$56)</f>
        <v>4</v>
      </c>
      <c r="Z51" s="11"/>
      <c r="AA51" s="36"/>
      <c r="AB51" s="14" t="e">
        <f t="shared" ref="AB51:AB56" si="42">RANK(AA51,AA$50:AA$56)</f>
        <v>#N/A</v>
      </c>
      <c r="AD51" s="9"/>
      <c r="AE51" s="14" t="e">
        <f t="shared" ref="AE51:AE56" si="43">RANK(AD51,AD$50:AD$56)</f>
        <v>#N/A</v>
      </c>
      <c r="AG51" s="24">
        <f t="shared" si="35"/>
        <v>40.950000000000003</v>
      </c>
      <c r="AH51" s="14">
        <f t="shared" ref="AH51:AH56" si="44">RANK(AG51,AG$50:AG$56)</f>
        <v>4</v>
      </c>
    </row>
    <row r="52" spans="1:34" ht="18" customHeight="1">
      <c r="A52" s="31" t="s">
        <v>160</v>
      </c>
      <c r="B52" s="27" t="s">
        <v>100</v>
      </c>
      <c r="C52" s="27" t="s">
        <v>58</v>
      </c>
      <c r="D52" s="15" t="s">
        <v>180</v>
      </c>
      <c r="E52" s="18"/>
      <c r="F52" s="9">
        <f>13.2-1.7</f>
        <v>11.5</v>
      </c>
      <c r="G52" s="14">
        <f t="shared" si="36"/>
        <v>1</v>
      </c>
      <c r="H52" s="11"/>
      <c r="I52" s="36"/>
      <c r="J52" s="14" t="e">
        <f t="shared" si="37"/>
        <v>#N/A</v>
      </c>
      <c r="K52" s="11"/>
      <c r="L52" s="9"/>
      <c r="M52" s="14" t="e">
        <f t="shared" si="38"/>
        <v>#N/A</v>
      </c>
      <c r="N52" s="11"/>
      <c r="O52" s="9">
        <v>10</v>
      </c>
      <c r="P52" s="14">
        <f t="shared" si="39"/>
        <v>2</v>
      </c>
      <c r="Q52" s="11"/>
      <c r="R52" s="35">
        <v>11.8</v>
      </c>
      <c r="S52" s="35">
        <v>11.2</v>
      </c>
      <c r="T52" s="11"/>
      <c r="U52" s="24">
        <f t="shared" si="34"/>
        <v>11.5</v>
      </c>
      <c r="V52" s="14">
        <f t="shared" si="40"/>
        <v>1</v>
      </c>
      <c r="W52" s="11"/>
      <c r="X52" s="9">
        <v>11.4</v>
      </c>
      <c r="Y52" s="14">
        <f t="shared" si="41"/>
        <v>1</v>
      </c>
      <c r="Z52" s="11"/>
      <c r="AA52" s="36"/>
      <c r="AB52" s="14" t="e">
        <f t="shared" si="42"/>
        <v>#N/A</v>
      </c>
      <c r="AD52" s="9"/>
      <c r="AE52" s="14" t="e">
        <f t="shared" si="43"/>
        <v>#N/A</v>
      </c>
      <c r="AG52" s="24">
        <f t="shared" si="35"/>
        <v>44.4</v>
      </c>
      <c r="AH52" s="14">
        <f t="shared" si="44"/>
        <v>2</v>
      </c>
    </row>
    <row r="53" spans="1:34" ht="18" customHeight="1">
      <c r="A53" s="31" t="s">
        <v>60</v>
      </c>
      <c r="B53" s="27" t="s">
        <v>100</v>
      </c>
      <c r="C53" s="27" t="s">
        <v>58</v>
      </c>
      <c r="D53" s="15" t="s">
        <v>180</v>
      </c>
      <c r="E53" s="18"/>
      <c r="F53" s="9">
        <f>12.5-1.3</f>
        <v>11.2</v>
      </c>
      <c r="G53" s="14">
        <f t="shared" si="36"/>
        <v>3</v>
      </c>
      <c r="H53" s="11"/>
      <c r="I53" s="36"/>
      <c r="J53" s="14" t="e">
        <f t="shared" si="37"/>
        <v>#N/A</v>
      </c>
      <c r="K53" s="11"/>
      <c r="L53" s="9">
        <v>7.4</v>
      </c>
      <c r="M53" s="14">
        <f t="shared" si="38"/>
        <v>2</v>
      </c>
      <c r="N53" s="11"/>
      <c r="O53" s="9">
        <v>10.5</v>
      </c>
      <c r="P53" s="14">
        <f t="shared" si="39"/>
        <v>1</v>
      </c>
      <c r="Q53" s="11"/>
      <c r="R53" s="35">
        <v>10.1</v>
      </c>
      <c r="S53" s="35"/>
      <c r="T53" s="11"/>
      <c r="U53" s="24">
        <f t="shared" si="34"/>
        <v>5.05</v>
      </c>
      <c r="V53" s="14">
        <f t="shared" si="40"/>
        <v>5</v>
      </c>
      <c r="W53" s="11"/>
      <c r="X53" s="9">
        <v>10.8</v>
      </c>
      <c r="Y53" s="14">
        <f t="shared" si="41"/>
        <v>2</v>
      </c>
      <c r="Z53" s="11"/>
      <c r="AA53" s="36"/>
      <c r="AB53" s="14" t="e">
        <f t="shared" si="42"/>
        <v>#N/A</v>
      </c>
      <c r="AD53" s="9">
        <v>10.199999999999999</v>
      </c>
      <c r="AE53" s="14">
        <f t="shared" si="43"/>
        <v>1</v>
      </c>
      <c r="AG53" s="24">
        <f t="shared" si="35"/>
        <v>55.150000000000006</v>
      </c>
      <c r="AH53" s="14">
        <f t="shared" si="44"/>
        <v>1</v>
      </c>
    </row>
    <row r="54" spans="1:34" ht="18" customHeight="1">
      <c r="A54" s="31" t="s">
        <v>61</v>
      </c>
      <c r="B54" s="27" t="s">
        <v>100</v>
      </c>
      <c r="C54" s="27" t="s">
        <v>58</v>
      </c>
      <c r="D54" s="15" t="s">
        <v>180</v>
      </c>
      <c r="E54" s="18"/>
      <c r="F54" s="9"/>
      <c r="G54" s="14" t="e">
        <f t="shared" si="36"/>
        <v>#N/A</v>
      </c>
      <c r="H54" s="11"/>
      <c r="I54" s="36"/>
      <c r="J54" s="14" t="e">
        <f t="shared" si="37"/>
        <v>#N/A</v>
      </c>
      <c r="K54" s="11"/>
      <c r="L54" s="9"/>
      <c r="M54" s="14" t="e">
        <f t="shared" si="38"/>
        <v>#N/A</v>
      </c>
      <c r="N54" s="11"/>
      <c r="O54" s="9"/>
      <c r="P54" s="14" t="e">
        <f t="shared" si="39"/>
        <v>#N/A</v>
      </c>
      <c r="Q54" s="11"/>
      <c r="R54" s="35"/>
      <c r="S54" s="35"/>
      <c r="T54" s="11"/>
      <c r="U54" s="24">
        <f t="shared" si="34"/>
        <v>0</v>
      </c>
      <c r="V54" s="14">
        <f t="shared" si="40"/>
        <v>6</v>
      </c>
      <c r="W54" s="11"/>
      <c r="X54" s="9"/>
      <c r="Y54" s="14" t="e">
        <f t="shared" si="41"/>
        <v>#N/A</v>
      </c>
      <c r="Z54" s="11"/>
      <c r="AA54" s="36"/>
      <c r="AB54" s="14" t="e">
        <f t="shared" si="42"/>
        <v>#N/A</v>
      </c>
      <c r="AD54" s="9"/>
      <c r="AE54" s="14" t="e">
        <f t="shared" si="43"/>
        <v>#N/A</v>
      </c>
      <c r="AG54" s="24">
        <f t="shared" si="35"/>
        <v>0</v>
      </c>
      <c r="AH54" s="14">
        <f t="shared" si="44"/>
        <v>6</v>
      </c>
    </row>
    <row r="55" spans="1:34" ht="18" customHeight="1">
      <c r="A55" s="31" t="s">
        <v>62</v>
      </c>
      <c r="B55" s="27" t="s">
        <v>92</v>
      </c>
      <c r="C55" s="27" t="s">
        <v>58</v>
      </c>
      <c r="D55" s="15" t="s">
        <v>187</v>
      </c>
      <c r="E55" s="18"/>
      <c r="F55" s="9">
        <f>12.5-1.3</f>
        <v>11.2</v>
      </c>
      <c r="G55" s="14">
        <f t="shared" si="36"/>
        <v>3</v>
      </c>
      <c r="H55" s="11"/>
      <c r="I55" s="36"/>
      <c r="J55" s="14" t="e">
        <f t="shared" si="37"/>
        <v>#N/A</v>
      </c>
      <c r="K55" s="11"/>
      <c r="L55" s="9"/>
      <c r="M55" s="14" t="e">
        <f t="shared" si="38"/>
        <v>#N/A</v>
      </c>
      <c r="N55" s="11"/>
      <c r="O55" s="9">
        <v>9.1999999999999993</v>
      </c>
      <c r="P55" s="14">
        <f t="shared" si="39"/>
        <v>4</v>
      </c>
      <c r="Q55" s="11"/>
      <c r="R55" s="35">
        <v>10.4</v>
      </c>
      <c r="S55" s="35">
        <v>10.7</v>
      </c>
      <c r="T55" s="11"/>
      <c r="U55" s="24">
        <f t="shared" si="34"/>
        <v>10.55</v>
      </c>
      <c r="V55" s="14">
        <f t="shared" si="40"/>
        <v>3</v>
      </c>
      <c r="W55" s="11"/>
      <c r="X55" s="9">
        <v>9.1999999999999993</v>
      </c>
      <c r="Y55" s="14">
        <f t="shared" si="41"/>
        <v>5</v>
      </c>
      <c r="Z55" s="11"/>
      <c r="AA55" s="36"/>
      <c r="AB55" s="14" t="e">
        <f t="shared" si="42"/>
        <v>#N/A</v>
      </c>
      <c r="AD55" s="9"/>
      <c r="AE55" s="14" t="e">
        <f t="shared" si="43"/>
        <v>#N/A</v>
      </c>
      <c r="AG55" s="24">
        <f t="shared" si="35"/>
        <v>40.15</v>
      </c>
      <c r="AH55" s="14">
        <f t="shared" si="44"/>
        <v>5</v>
      </c>
    </row>
    <row r="56" spans="1:34" ht="18" customHeight="1">
      <c r="A56" s="31" t="s">
        <v>63</v>
      </c>
      <c r="B56" s="27" t="s">
        <v>92</v>
      </c>
      <c r="C56" s="27" t="s">
        <v>58</v>
      </c>
      <c r="D56" s="15" t="s">
        <v>187</v>
      </c>
      <c r="E56" s="18"/>
      <c r="F56" s="9"/>
      <c r="G56" s="14" t="e">
        <f t="shared" si="36"/>
        <v>#N/A</v>
      </c>
      <c r="H56" s="11"/>
      <c r="I56" s="36"/>
      <c r="J56" s="14" t="e">
        <f t="shared" si="37"/>
        <v>#N/A</v>
      </c>
      <c r="K56" s="11"/>
      <c r="L56" s="9"/>
      <c r="M56" s="14" t="e">
        <f t="shared" si="38"/>
        <v>#N/A</v>
      </c>
      <c r="N56" s="11"/>
      <c r="O56" s="36"/>
      <c r="P56" s="14" t="e">
        <f t="shared" si="39"/>
        <v>#N/A</v>
      </c>
      <c r="Q56" s="11"/>
      <c r="R56" s="35"/>
      <c r="S56" s="35"/>
      <c r="T56" s="11"/>
      <c r="U56" s="24">
        <f t="shared" si="34"/>
        <v>0</v>
      </c>
      <c r="V56" s="14">
        <f t="shared" si="40"/>
        <v>6</v>
      </c>
      <c r="W56" s="11"/>
      <c r="X56" s="9"/>
      <c r="Y56" s="14" t="e">
        <f t="shared" si="41"/>
        <v>#N/A</v>
      </c>
      <c r="Z56" s="11"/>
      <c r="AA56" s="36"/>
      <c r="AB56" s="14" t="e">
        <f t="shared" si="42"/>
        <v>#N/A</v>
      </c>
      <c r="AD56" s="9"/>
      <c r="AE56" s="14" t="e">
        <f t="shared" si="43"/>
        <v>#N/A</v>
      </c>
      <c r="AG56" s="24">
        <f t="shared" si="35"/>
        <v>0</v>
      </c>
      <c r="AH56" s="14">
        <f t="shared" si="44"/>
        <v>6</v>
      </c>
    </row>
    <row r="57" spans="1:34">
      <c r="B57" s="22"/>
      <c r="C57" s="13"/>
      <c r="AB57" s="1"/>
      <c r="AE57" s="1"/>
      <c r="AH57" s="1"/>
    </row>
    <row r="58" spans="1:34">
      <c r="B58" s="22"/>
      <c r="C58" s="13"/>
      <c r="AB58" s="1"/>
      <c r="AE58" s="1"/>
      <c r="AH58" s="1"/>
    </row>
    <row r="59" spans="1:34">
      <c r="B59" s="22"/>
      <c r="C59" s="13"/>
      <c r="AB59" s="1"/>
      <c r="AE59" s="1"/>
      <c r="AH59" s="1"/>
    </row>
    <row r="60" spans="1:34">
      <c r="B60" s="22"/>
      <c r="C60" s="13"/>
      <c r="AB60" s="1"/>
      <c r="AE60" s="1"/>
      <c r="AH60" s="1"/>
    </row>
    <row r="61" spans="1:34">
      <c r="B61" s="22"/>
      <c r="C61" s="13"/>
      <c r="AB61" s="1"/>
      <c r="AE61" s="1"/>
      <c r="AH61" s="1"/>
    </row>
    <row r="62" spans="1:34">
      <c r="B62" s="22"/>
      <c r="C62" s="13"/>
      <c r="AB62" s="1"/>
      <c r="AE62" s="1"/>
      <c r="AH62" s="1"/>
    </row>
    <row r="63" spans="1:34">
      <c r="B63" s="22"/>
      <c r="C63" s="13"/>
      <c r="AB63" s="1"/>
      <c r="AE63" s="1"/>
      <c r="AH63" s="1"/>
    </row>
    <row r="64" spans="1:34">
      <c r="B64" s="22"/>
      <c r="C64" s="13"/>
      <c r="AB64" s="1"/>
      <c r="AE64" s="1"/>
      <c r="AH64" s="1"/>
    </row>
    <row r="65" spans="2:34">
      <c r="B65" s="22"/>
      <c r="C65" s="13"/>
      <c r="AB65" s="1"/>
      <c r="AE65" s="1"/>
      <c r="AH65" s="1"/>
    </row>
    <row r="66" spans="2:34">
      <c r="AB66" s="1"/>
      <c r="AE66" s="1"/>
      <c r="AH66" s="1"/>
    </row>
    <row r="67" spans="2:34">
      <c r="AB67" s="1"/>
      <c r="AE67" s="1"/>
      <c r="AH67" s="1"/>
    </row>
    <row r="68" spans="2:34">
      <c r="AB68" s="1"/>
      <c r="AE68" s="1"/>
      <c r="AH68" s="1"/>
    </row>
    <row r="69" spans="2:34">
      <c r="AB69" s="1"/>
      <c r="AE69" s="1"/>
      <c r="AH69" s="1"/>
    </row>
    <row r="70" spans="2:34">
      <c r="AB70" s="1"/>
      <c r="AE70" s="1"/>
      <c r="AH70" s="1"/>
    </row>
    <row r="71" spans="2:34">
      <c r="AB71" s="1"/>
      <c r="AE71" s="1"/>
      <c r="AH71" s="1"/>
    </row>
    <row r="72" spans="2:34">
      <c r="AB72" s="1"/>
      <c r="AE72" s="1"/>
      <c r="AH72" s="1"/>
    </row>
    <row r="73" spans="2:34">
      <c r="AB73" s="1"/>
      <c r="AE73" s="1"/>
      <c r="AH73" s="1"/>
    </row>
    <row r="74" spans="2:34">
      <c r="AB74" s="1"/>
      <c r="AE74" s="1"/>
      <c r="AH74" s="1"/>
    </row>
    <row r="75" spans="2:34">
      <c r="AB75" s="1"/>
      <c r="AE75" s="1"/>
      <c r="AH75" s="1"/>
    </row>
    <row r="76" spans="2:34">
      <c r="AB76" s="1"/>
      <c r="AE76" s="1"/>
      <c r="AH76" s="1"/>
    </row>
    <row r="77" spans="2:34">
      <c r="AB77" s="1"/>
      <c r="AE77" s="1"/>
      <c r="AH77" s="1"/>
    </row>
    <row r="78" spans="2:34">
      <c r="AB78" s="1"/>
      <c r="AE78" s="1"/>
      <c r="AH78" s="1"/>
    </row>
    <row r="79" spans="2:34">
      <c r="AB79" s="1"/>
      <c r="AE79" s="1"/>
      <c r="AH79" s="1"/>
    </row>
    <row r="80" spans="2:34">
      <c r="AB80" s="1"/>
      <c r="AE80" s="1"/>
      <c r="AH80" s="1"/>
    </row>
    <row r="81" spans="28:34">
      <c r="AB81" s="1"/>
      <c r="AE81" s="1"/>
      <c r="AH81" s="1"/>
    </row>
    <row r="82" spans="28:34">
      <c r="AB82" s="1"/>
      <c r="AE82" s="1"/>
      <c r="AH82" s="1"/>
    </row>
    <row r="83" spans="28:34">
      <c r="AB83" s="1"/>
      <c r="AE83" s="1"/>
      <c r="AH83" s="1"/>
    </row>
    <row r="84" spans="28:34">
      <c r="AB84" s="1"/>
      <c r="AE84" s="1"/>
      <c r="AH84" s="1"/>
    </row>
    <row r="85" spans="28:34">
      <c r="AB85" s="1"/>
      <c r="AE85" s="1"/>
      <c r="AH85" s="1"/>
    </row>
    <row r="86" spans="28:34">
      <c r="AB86" s="1"/>
      <c r="AE86" s="1"/>
      <c r="AH86" s="1"/>
    </row>
    <row r="87" spans="28:34">
      <c r="AB87" s="1"/>
      <c r="AE87" s="1"/>
      <c r="AH87" s="1"/>
    </row>
    <row r="88" spans="28:34">
      <c r="AB88" s="1"/>
      <c r="AE88" s="1"/>
      <c r="AH88" s="1"/>
    </row>
    <row r="89" spans="28:34">
      <c r="AB89" s="1"/>
      <c r="AE89" s="1"/>
      <c r="AH89" s="1"/>
    </row>
    <row r="90" spans="28:34">
      <c r="AB90" s="1"/>
      <c r="AE90" s="1"/>
      <c r="AH90" s="1"/>
    </row>
    <row r="91" spans="28:34">
      <c r="AB91" s="1"/>
      <c r="AE91" s="1"/>
      <c r="AH91" s="1"/>
    </row>
    <row r="92" spans="28:34">
      <c r="AB92" s="1"/>
      <c r="AE92" s="1"/>
      <c r="AH92" s="1"/>
    </row>
    <row r="93" spans="28:34">
      <c r="AB93" s="1"/>
      <c r="AE93" s="1"/>
      <c r="AH93" s="1"/>
    </row>
    <row r="94" spans="28:34">
      <c r="AB94" s="1"/>
      <c r="AE94" s="1"/>
      <c r="AH94" s="1"/>
    </row>
    <row r="95" spans="28:34">
      <c r="AB95" s="1"/>
      <c r="AE95" s="1"/>
      <c r="AH95" s="1"/>
    </row>
    <row r="96" spans="28:34">
      <c r="AB96" s="1"/>
      <c r="AE96" s="1"/>
      <c r="AH96" s="1"/>
    </row>
    <row r="97" spans="4:34">
      <c r="AB97" s="1"/>
      <c r="AE97" s="1"/>
      <c r="AH97" s="1"/>
    </row>
    <row r="98" spans="4:34">
      <c r="AB98" s="1"/>
      <c r="AE98" s="1"/>
      <c r="AH98" s="1"/>
    </row>
    <row r="99" spans="4:34">
      <c r="AB99" s="1"/>
      <c r="AE99" s="1"/>
      <c r="AH99" s="1"/>
    </row>
    <row r="100" spans="4:34">
      <c r="D100" s="19"/>
      <c r="E100" s="19"/>
      <c r="AB100" s="1"/>
      <c r="AE100" s="1"/>
      <c r="AH100" s="1"/>
    </row>
    <row r="101" spans="4:34">
      <c r="D101" s="19"/>
      <c r="E101" s="19"/>
      <c r="AB101" s="1"/>
      <c r="AE101" s="1"/>
      <c r="AH101" s="1"/>
    </row>
    <row r="102" spans="4:34">
      <c r="D102" s="19"/>
      <c r="E102" s="19"/>
      <c r="AB102" s="1"/>
      <c r="AE102" s="1"/>
      <c r="AH102" s="1"/>
    </row>
    <row r="103" spans="4:34">
      <c r="D103" s="19"/>
      <c r="E103" s="19"/>
      <c r="AB103" s="1"/>
      <c r="AE103" s="1"/>
      <c r="AH103" s="1"/>
    </row>
    <row r="104" spans="4:34">
      <c r="D104" s="19"/>
      <c r="E104" s="19"/>
      <c r="AB104" s="1"/>
      <c r="AE104" s="1"/>
      <c r="AH104" s="1"/>
    </row>
    <row r="105" spans="4:34">
      <c r="D105" s="19"/>
      <c r="E105" s="19"/>
      <c r="AB105" s="1"/>
      <c r="AE105" s="1"/>
      <c r="AH105" s="1"/>
    </row>
    <row r="106" spans="4:34">
      <c r="D106" s="19"/>
      <c r="E106" s="19"/>
      <c r="AB106" s="1"/>
      <c r="AE106" s="1"/>
      <c r="AH106" s="1"/>
    </row>
    <row r="107" spans="4:34">
      <c r="D107" s="19"/>
      <c r="E107" s="19"/>
      <c r="AB107" s="1"/>
      <c r="AE107" s="1"/>
      <c r="AH107" s="1"/>
    </row>
    <row r="108" spans="4:34">
      <c r="D108" s="19"/>
      <c r="E108" s="19"/>
      <c r="AB108" s="1"/>
      <c r="AE108" s="1"/>
      <c r="AH108" s="1"/>
    </row>
    <row r="109" spans="4:34">
      <c r="D109" s="19"/>
      <c r="E109" s="19"/>
      <c r="AB109" s="1"/>
      <c r="AE109" s="1"/>
      <c r="AH109" s="1"/>
    </row>
    <row r="110" spans="4:34">
      <c r="D110" s="19"/>
      <c r="E110" s="19"/>
      <c r="AB110" s="1"/>
      <c r="AE110" s="1"/>
      <c r="AH110" s="1"/>
    </row>
    <row r="111" spans="4:34">
      <c r="D111" s="19"/>
      <c r="E111" s="19"/>
      <c r="AB111" s="1"/>
      <c r="AE111" s="1"/>
      <c r="AH111" s="1"/>
    </row>
    <row r="112" spans="4:34">
      <c r="D112" s="19"/>
      <c r="E112" s="19"/>
      <c r="AB112" s="1"/>
      <c r="AE112" s="1"/>
      <c r="AH112" s="1"/>
    </row>
    <row r="113" spans="4:34">
      <c r="D113" s="19"/>
      <c r="E113" s="19"/>
      <c r="AB113" s="1"/>
      <c r="AE113" s="1"/>
      <c r="AH113" s="1"/>
    </row>
    <row r="114" spans="4:34">
      <c r="D114" s="19"/>
      <c r="E114" s="19"/>
      <c r="AB114" s="1"/>
      <c r="AE114" s="1"/>
      <c r="AH114" s="1"/>
    </row>
    <row r="115" spans="4:34">
      <c r="D115" s="19"/>
      <c r="E115" s="19"/>
      <c r="AB115" s="1"/>
      <c r="AE115" s="1"/>
      <c r="AH115" s="1"/>
    </row>
    <row r="116" spans="4:34">
      <c r="D116" s="19"/>
      <c r="E116" s="19"/>
      <c r="AB116" s="1"/>
      <c r="AE116" s="1"/>
      <c r="AH116" s="1"/>
    </row>
    <row r="117" spans="4:34">
      <c r="D117" s="19"/>
      <c r="E117" s="19"/>
      <c r="AB117" s="1"/>
      <c r="AE117" s="1"/>
      <c r="AH117" s="1"/>
    </row>
    <row r="118" spans="4:34">
      <c r="D118" s="19"/>
      <c r="E118" s="19"/>
      <c r="AB118" s="1"/>
      <c r="AE118" s="1"/>
      <c r="AH118" s="1"/>
    </row>
    <row r="119" spans="4:34">
      <c r="D119" s="19"/>
      <c r="E119" s="19"/>
      <c r="AB119" s="1"/>
      <c r="AE119" s="1"/>
      <c r="AH119" s="1"/>
    </row>
    <row r="120" spans="4:34">
      <c r="D120" s="19"/>
      <c r="E120" s="19"/>
      <c r="AB120" s="1"/>
      <c r="AE120" s="1"/>
      <c r="AH120" s="1"/>
    </row>
    <row r="121" spans="4:34">
      <c r="D121" s="19"/>
      <c r="E121" s="19"/>
      <c r="AB121" s="1"/>
      <c r="AE121" s="1"/>
      <c r="AH121" s="1"/>
    </row>
    <row r="122" spans="4:34">
      <c r="D122" s="19"/>
      <c r="E122" s="19"/>
      <c r="AB122" s="1"/>
      <c r="AE122" s="1"/>
      <c r="AH122" s="1"/>
    </row>
    <row r="123" spans="4:34">
      <c r="D123" s="19"/>
      <c r="E123" s="19"/>
      <c r="AB123" s="1"/>
      <c r="AE123" s="1"/>
      <c r="AH123" s="1"/>
    </row>
    <row r="124" spans="4:34">
      <c r="D124" s="19"/>
      <c r="E124" s="19"/>
      <c r="AB124" s="1"/>
      <c r="AE124" s="1"/>
      <c r="AH124" s="1"/>
    </row>
    <row r="125" spans="4:34">
      <c r="D125" s="19"/>
      <c r="E125" s="19"/>
      <c r="AB125" s="1"/>
      <c r="AE125" s="1"/>
      <c r="AH125" s="1"/>
    </row>
    <row r="126" spans="4:34">
      <c r="D126" s="19"/>
      <c r="E126" s="19"/>
      <c r="AB126" s="1"/>
      <c r="AE126" s="1"/>
      <c r="AH126" s="1"/>
    </row>
    <row r="127" spans="4:34">
      <c r="D127" s="19"/>
      <c r="E127" s="19"/>
      <c r="AB127" s="1"/>
      <c r="AE127" s="1"/>
      <c r="AH127" s="1"/>
    </row>
    <row r="128" spans="4:34">
      <c r="D128" s="19"/>
      <c r="E128" s="19"/>
      <c r="AB128" s="1"/>
      <c r="AE128" s="1"/>
      <c r="AH128" s="1"/>
    </row>
    <row r="129" spans="4:34">
      <c r="D129" s="19"/>
      <c r="E129" s="19"/>
      <c r="AB129" s="1"/>
      <c r="AE129" s="1"/>
      <c r="AH129" s="1"/>
    </row>
    <row r="130" spans="4:34">
      <c r="D130" s="19"/>
      <c r="E130" s="19"/>
      <c r="AB130" s="1"/>
      <c r="AE130" s="1"/>
      <c r="AH130" s="1"/>
    </row>
    <row r="131" spans="4:34">
      <c r="D131" s="19"/>
      <c r="E131" s="19"/>
      <c r="AB131" s="1"/>
      <c r="AE131" s="1"/>
      <c r="AH131" s="1"/>
    </row>
    <row r="132" spans="4:34">
      <c r="AB132" s="1"/>
      <c r="AE132" s="1"/>
      <c r="AH132" s="1"/>
    </row>
    <row r="133" spans="4:34">
      <c r="AB133" s="1"/>
      <c r="AE133" s="1"/>
      <c r="AH133" s="1"/>
    </row>
    <row r="134" spans="4:34">
      <c r="AB134" s="1"/>
      <c r="AE134" s="1"/>
      <c r="AH134" s="1"/>
    </row>
    <row r="135" spans="4:34">
      <c r="AB135" s="1"/>
      <c r="AE135" s="1"/>
      <c r="AH135" s="1"/>
    </row>
    <row r="136" spans="4:34">
      <c r="AB136" s="1"/>
      <c r="AE136" s="1"/>
      <c r="AH136" s="1"/>
    </row>
    <row r="137" spans="4:34">
      <c r="AB137" s="1"/>
      <c r="AE137" s="1"/>
      <c r="AH137" s="1"/>
    </row>
    <row r="138" spans="4:34">
      <c r="AB138" s="1"/>
      <c r="AE138" s="1"/>
      <c r="AH138" s="1"/>
    </row>
    <row r="139" spans="4:34">
      <c r="AB139" s="1"/>
      <c r="AE139" s="1"/>
      <c r="AH139" s="1"/>
    </row>
    <row r="140" spans="4:34">
      <c r="AB140" s="1"/>
      <c r="AE140" s="1"/>
      <c r="AH140" s="1"/>
    </row>
    <row r="141" spans="4:34">
      <c r="AB141" s="1"/>
      <c r="AE141" s="1"/>
      <c r="AH141" s="1"/>
    </row>
    <row r="142" spans="4:34">
      <c r="AB142" s="1"/>
      <c r="AE142" s="1"/>
      <c r="AH142" s="1"/>
    </row>
    <row r="143" spans="4:34">
      <c r="AB143" s="1"/>
      <c r="AE143" s="1"/>
      <c r="AH143" s="1"/>
    </row>
    <row r="144" spans="4:34">
      <c r="AB144" s="1"/>
      <c r="AE144" s="1"/>
      <c r="AH144" s="1"/>
    </row>
    <row r="145" spans="28:34">
      <c r="AB145" s="1"/>
      <c r="AE145" s="1"/>
      <c r="AH145" s="1"/>
    </row>
    <row r="146" spans="28:34">
      <c r="AB146" s="1"/>
      <c r="AE146" s="1"/>
      <c r="AH146" s="1"/>
    </row>
    <row r="147" spans="28:34">
      <c r="AB147" s="1"/>
      <c r="AE147" s="1"/>
      <c r="AH147" s="1"/>
    </row>
    <row r="148" spans="28:34">
      <c r="AB148" s="1"/>
      <c r="AE148" s="1"/>
      <c r="AH148" s="1"/>
    </row>
    <row r="149" spans="28:34">
      <c r="AB149" s="1"/>
      <c r="AE149" s="1"/>
      <c r="AH149" s="1"/>
    </row>
    <row r="150" spans="28:34">
      <c r="AB150" s="1"/>
      <c r="AE150" s="1"/>
      <c r="AH150" s="1"/>
    </row>
    <row r="151" spans="28:34">
      <c r="AB151" s="1"/>
      <c r="AE151" s="1"/>
      <c r="AH151" s="1"/>
    </row>
    <row r="152" spans="28:34">
      <c r="AB152" s="1"/>
      <c r="AE152" s="1"/>
      <c r="AH152" s="1"/>
    </row>
    <row r="153" spans="28:34">
      <c r="AB153" s="1"/>
      <c r="AE153" s="1"/>
      <c r="AH153" s="1"/>
    </row>
    <row r="154" spans="28:34">
      <c r="AB154" s="1"/>
      <c r="AE154" s="1"/>
      <c r="AH154" s="1"/>
    </row>
    <row r="155" spans="28:34">
      <c r="AB155" s="1"/>
      <c r="AE155" s="1"/>
      <c r="AH155" s="1"/>
    </row>
    <row r="156" spans="28:34">
      <c r="AB156" s="1"/>
      <c r="AE156" s="1"/>
      <c r="AH156" s="1"/>
    </row>
    <row r="157" spans="28:34">
      <c r="AB157" s="1"/>
      <c r="AE157" s="1"/>
      <c r="AH157" s="1"/>
    </row>
    <row r="158" spans="28:34">
      <c r="AB158" s="1"/>
      <c r="AE158" s="1"/>
      <c r="AH158" s="1"/>
    </row>
    <row r="159" spans="28:34">
      <c r="AB159" s="1"/>
      <c r="AE159" s="1"/>
      <c r="AH159" s="1"/>
    </row>
    <row r="160" spans="28:34">
      <c r="AB160" s="1"/>
      <c r="AE160" s="1"/>
      <c r="AH160" s="1"/>
    </row>
    <row r="161" spans="28:34">
      <c r="AB161" s="1"/>
      <c r="AE161" s="1"/>
      <c r="AH161" s="1"/>
    </row>
    <row r="162" spans="28:34">
      <c r="AB162" s="1"/>
      <c r="AE162" s="1"/>
      <c r="AH162" s="1"/>
    </row>
    <row r="163" spans="28:34">
      <c r="AB163" s="1"/>
      <c r="AE163" s="1"/>
      <c r="AH163" s="1"/>
    </row>
    <row r="164" spans="28:34">
      <c r="AB164" s="1"/>
      <c r="AE164" s="1"/>
      <c r="AH164" s="1"/>
    </row>
    <row r="165" spans="28:34">
      <c r="AB165" s="1"/>
      <c r="AE165" s="1"/>
      <c r="AH165" s="1"/>
    </row>
    <row r="166" spans="28:34">
      <c r="AB166" s="1"/>
      <c r="AE166" s="1"/>
      <c r="AH166" s="1"/>
    </row>
    <row r="167" spans="28:34">
      <c r="AB167" s="1"/>
      <c r="AE167" s="1"/>
      <c r="AH167" s="1"/>
    </row>
    <row r="168" spans="28:34">
      <c r="AB168" s="1"/>
      <c r="AE168" s="1"/>
      <c r="AH168" s="1"/>
    </row>
    <row r="169" spans="28:34">
      <c r="AB169" s="1"/>
      <c r="AE169" s="1"/>
      <c r="AH169" s="1"/>
    </row>
    <row r="170" spans="28:34">
      <c r="AB170" s="1"/>
      <c r="AE170" s="1"/>
      <c r="AH170" s="1"/>
    </row>
    <row r="171" spans="28:34">
      <c r="AB171" s="1"/>
      <c r="AE171" s="1"/>
      <c r="AH171" s="1"/>
    </row>
    <row r="172" spans="28:34">
      <c r="AB172" s="1"/>
      <c r="AE172" s="1"/>
      <c r="AH172" s="1"/>
    </row>
    <row r="173" spans="28:34">
      <c r="AB173" s="1"/>
      <c r="AE173" s="1"/>
      <c r="AH173" s="1"/>
    </row>
    <row r="174" spans="28:34">
      <c r="AB174" s="1"/>
      <c r="AE174" s="1"/>
      <c r="AH174" s="1"/>
    </row>
    <row r="175" spans="28:34">
      <c r="AB175" s="1"/>
      <c r="AE175" s="1"/>
      <c r="AH175" s="1"/>
    </row>
    <row r="176" spans="28:34">
      <c r="AB176" s="1"/>
      <c r="AE176" s="1"/>
      <c r="AH176" s="1"/>
    </row>
    <row r="177" spans="28:34">
      <c r="AB177" s="1"/>
      <c r="AE177" s="1"/>
      <c r="AH177" s="1"/>
    </row>
    <row r="178" spans="28:34">
      <c r="AB178" s="1"/>
      <c r="AE178" s="1"/>
      <c r="AH178" s="1"/>
    </row>
    <row r="179" spans="28:34">
      <c r="AB179" s="1"/>
      <c r="AE179" s="1"/>
      <c r="AH179" s="1"/>
    </row>
    <row r="180" spans="28:34">
      <c r="AB180" s="1"/>
      <c r="AE180" s="1"/>
      <c r="AH180" s="1"/>
    </row>
    <row r="181" spans="28:34">
      <c r="AB181" s="1"/>
      <c r="AE181" s="1"/>
      <c r="AH181" s="1"/>
    </row>
    <row r="182" spans="28:34">
      <c r="AB182" s="1"/>
      <c r="AE182" s="1"/>
      <c r="AH182" s="1"/>
    </row>
    <row r="183" spans="28:34">
      <c r="AB183" s="1"/>
      <c r="AE183" s="1"/>
      <c r="AH183" s="1"/>
    </row>
    <row r="184" spans="28:34">
      <c r="AB184" s="1"/>
      <c r="AE184" s="1"/>
      <c r="AH184" s="1"/>
    </row>
    <row r="185" spans="28:34">
      <c r="AB185" s="1"/>
      <c r="AE185" s="1"/>
      <c r="AH185" s="1"/>
    </row>
    <row r="186" spans="28:34">
      <c r="AB186" s="1"/>
      <c r="AE186" s="1"/>
      <c r="AH186" s="1"/>
    </row>
    <row r="187" spans="28:34">
      <c r="AB187" s="1"/>
      <c r="AE187" s="1"/>
      <c r="AH187" s="1"/>
    </row>
    <row r="188" spans="28:34">
      <c r="AB188" s="1"/>
      <c r="AE188" s="1"/>
      <c r="AH188" s="1"/>
    </row>
    <row r="189" spans="28:34">
      <c r="AB189" s="1"/>
      <c r="AE189" s="1"/>
      <c r="AH189" s="1"/>
    </row>
    <row r="190" spans="28:34">
      <c r="AB190" s="1"/>
      <c r="AE190" s="1"/>
      <c r="AH190" s="1"/>
    </row>
    <row r="191" spans="28:34">
      <c r="AB191" s="1"/>
      <c r="AE191" s="1"/>
      <c r="AH191" s="1"/>
    </row>
    <row r="192" spans="28:34">
      <c r="AB192" s="1"/>
      <c r="AE192" s="1"/>
      <c r="AH192" s="1"/>
    </row>
    <row r="193" spans="28:34">
      <c r="AB193" s="1"/>
      <c r="AE193" s="1"/>
      <c r="AH193" s="1"/>
    </row>
    <row r="194" spans="28:34">
      <c r="AB194" s="1"/>
      <c r="AE194" s="1"/>
      <c r="AH194" s="1"/>
    </row>
    <row r="195" spans="28:34">
      <c r="AB195" s="1"/>
      <c r="AE195" s="1"/>
      <c r="AH195" s="1"/>
    </row>
    <row r="196" spans="28:34">
      <c r="AB196" s="1"/>
      <c r="AE196" s="1"/>
      <c r="AH196" s="1"/>
    </row>
    <row r="197" spans="28:34">
      <c r="AB197" s="1"/>
      <c r="AE197" s="1"/>
      <c r="AH197" s="1"/>
    </row>
    <row r="198" spans="28:34">
      <c r="AB198" s="1"/>
      <c r="AE198" s="1"/>
      <c r="AH198" s="1"/>
    </row>
    <row r="199" spans="28:34">
      <c r="AB199" s="1"/>
      <c r="AE199" s="1"/>
      <c r="AH199" s="1"/>
    </row>
    <row r="200" spans="28:34">
      <c r="AB200" s="1"/>
      <c r="AE200" s="1"/>
      <c r="AH200" s="1"/>
    </row>
    <row r="201" spans="28:34">
      <c r="AB201" s="1"/>
      <c r="AE201" s="1"/>
      <c r="AH201" s="1"/>
    </row>
    <row r="202" spans="28:34">
      <c r="AB202" s="1"/>
      <c r="AE202" s="1"/>
      <c r="AH202" s="1"/>
    </row>
    <row r="203" spans="28:34">
      <c r="AB203" s="1"/>
      <c r="AE203" s="1"/>
      <c r="AH203" s="1"/>
    </row>
    <row r="204" spans="28:34">
      <c r="AB204" s="1"/>
      <c r="AE204" s="1"/>
      <c r="AH204" s="1"/>
    </row>
    <row r="205" spans="28:34">
      <c r="AB205" s="1"/>
      <c r="AE205" s="1"/>
      <c r="AH205" s="1"/>
    </row>
    <row r="206" spans="28:34">
      <c r="AB206" s="1"/>
      <c r="AE206" s="1"/>
      <c r="AH206" s="1"/>
    </row>
    <row r="207" spans="28:34">
      <c r="AB207" s="1"/>
      <c r="AE207" s="1"/>
      <c r="AH207" s="1"/>
    </row>
    <row r="208" spans="28:34">
      <c r="AB208" s="1"/>
      <c r="AE208" s="1"/>
      <c r="AH208" s="1"/>
    </row>
    <row r="209" spans="28:34">
      <c r="AB209" s="1"/>
      <c r="AE209" s="1"/>
      <c r="AH209" s="1"/>
    </row>
    <row r="210" spans="28:34">
      <c r="AB210" s="1"/>
      <c r="AE210" s="1"/>
      <c r="AH210" s="1"/>
    </row>
    <row r="211" spans="28:34">
      <c r="AB211" s="1"/>
      <c r="AE211" s="1"/>
      <c r="AH211" s="1"/>
    </row>
    <row r="212" spans="28:34">
      <c r="AB212" s="1"/>
      <c r="AE212" s="1"/>
      <c r="AH212" s="1"/>
    </row>
    <row r="213" spans="28:34">
      <c r="AB213" s="1"/>
      <c r="AE213" s="1"/>
      <c r="AH213" s="1"/>
    </row>
    <row r="214" spans="28:34">
      <c r="AB214" s="1"/>
      <c r="AE214" s="1"/>
      <c r="AH214" s="1"/>
    </row>
    <row r="215" spans="28:34">
      <c r="AB215" s="1"/>
      <c r="AE215" s="1"/>
      <c r="AH215" s="1"/>
    </row>
    <row r="216" spans="28:34">
      <c r="AB216" s="1"/>
      <c r="AE216" s="1"/>
      <c r="AH216" s="1"/>
    </row>
    <row r="217" spans="28:34">
      <c r="AB217" s="1"/>
      <c r="AE217" s="1"/>
      <c r="AH217" s="1"/>
    </row>
    <row r="218" spans="28:34">
      <c r="AB218" s="1"/>
      <c r="AE218" s="1"/>
      <c r="AH218" s="1"/>
    </row>
    <row r="219" spans="28:34">
      <c r="AB219" s="1"/>
      <c r="AE219" s="1"/>
      <c r="AH219" s="1"/>
    </row>
    <row r="220" spans="28:34">
      <c r="AB220" s="1"/>
      <c r="AE220" s="1"/>
      <c r="AH220" s="1"/>
    </row>
    <row r="221" spans="28:34">
      <c r="AB221" s="1"/>
      <c r="AE221" s="1"/>
      <c r="AH221" s="1"/>
    </row>
    <row r="222" spans="28:34">
      <c r="AB222" s="1"/>
      <c r="AE222" s="1"/>
      <c r="AH222" s="1"/>
    </row>
    <row r="223" spans="28:34">
      <c r="AB223" s="1"/>
      <c r="AE223" s="1"/>
      <c r="AH223" s="1"/>
    </row>
    <row r="224" spans="28:34">
      <c r="AB224" s="1"/>
      <c r="AE224" s="1"/>
      <c r="AH224" s="1"/>
    </row>
    <row r="225" spans="28:34">
      <c r="AB225" s="1"/>
      <c r="AE225" s="1"/>
      <c r="AH225" s="1"/>
    </row>
    <row r="226" spans="28:34">
      <c r="AB226" s="1"/>
      <c r="AE226" s="1"/>
      <c r="AH226" s="1"/>
    </row>
    <row r="227" spans="28:34">
      <c r="AB227" s="1"/>
      <c r="AE227" s="1"/>
      <c r="AH227" s="1"/>
    </row>
    <row r="228" spans="28:34">
      <c r="AB228" s="1"/>
      <c r="AE228" s="1"/>
      <c r="AH228" s="1"/>
    </row>
    <row r="229" spans="28:34">
      <c r="AB229" s="1"/>
      <c r="AE229" s="1"/>
      <c r="AH229" s="1"/>
    </row>
    <row r="230" spans="28:34">
      <c r="AB230" s="1"/>
      <c r="AE230" s="1"/>
      <c r="AH230" s="1"/>
    </row>
    <row r="231" spans="28:34">
      <c r="AB231" s="1"/>
      <c r="AE231" s="1"/>
      <c r="AH231" s="1"/>
    </row>
    <row r="232" spans="28:34">
      <c r="AB232" s="1"/>
      <c r="AE232" s="1"/>
      <c r="AH232" s="1"/>
    </row>
    <row r="233" spans="28:34">
      <c r="AB233" s="1"/>
      <c r="AE233" s="1"/>
      <c r="AH233" s="1"/>
    </row>
    <row r="234" spans="28:34">
      <c r="AB234" s="1"/>
      <c r="AE234" s="1"/>
      <c r="AH234" s="1"/>
    </row>
    <row r="235" spans="28:34">
      <c r="AB235" s="1"/>
      <c r="AE235" s="1"/>
      <c r="AH235" s="1"/>
    </row>
    <row r="236" spans="28:34">
      <c r="AB236" s="1"/>
      <c r="AE236" s="1"/>
      <c r="AH236" s="1"/>
    </row>
    <row r="237" spans="28:34">
      <c r="AB237" s="1"/>
      <c r="AE237" s="1"/>
      <c r="AH237" s="1"/>
    </row>
    <row r="238" spans="28:34">
      <c r="AB238" s="1"/>
      <c r="AE238" s="1"/>
      <c r="AH238" s="1"/>
    </row>
    <row r="239" spans="28:34">
      <c r="AB239" s="1"/>
      <c r="AE239" s="1"/>
      <c r="AH239" s="1"/>
    </row>
    <row r="240" spans="28:34">
      <c r="AB240" s="1"/>
      <c r="AE240" s="1"/>
      <c r="AH240" s="1"/>
    </row>
    <row r="241" spans="28:34">
      <c r="AB241" s="1"/>
      <c r="AE241" s="1"/>
      <c r="AH241" s="1"/>
    </row>
    <row r="242" spans="28:34">
      <c r="AB242" s="1"/>
      <c r="AE242" s="1"/>
      <c r="AH242" s="1"/>
    </row>
    <row r="243" spans="28:34">
      <c r="AB243" s="1"/>
      <c r="AE243" s="1"/>
      <c r="AH243" s="1"/>
    </row>
    <row r="244" spans="28:34">
      <c r="AB244" s="1"/>
      <c r="AE244" s="1"/>
      <c r="AH244" s="1"/>
    </row>
    <row r="245" spans="28:34">
      <c r="AB245" s="1"/>
      <c r="AE245" s="1"/>
      <c r="AH245" s="1"/>
    </row>
    <row r="246" spans="28:34">
      <c r="AB246" s="1"/>
      <c r="AE246" s="1"/>
      <c r="AH246" s="1"/>
    </row>
    <row r="247" spans="28:34">
      <c r="AB247" s="1"/>
      <c r="AE247" s="1"/>
      <c r="AH247" s="1"/>
    </row>
    <row r="248" spans="28:34">
      <c r="AB248" s="1"/>
      <c r="AE248" s="1"/>
      <c r="AH248" s="1"/>
    </row>
    <row r="249" spans="28:34">
      <c r="AB249" s="1"/>
      <c r="AE249" s="1"/>
      <c r="AH249" s="1"/>
    </row>
    <row r="250" spans="28:34">
      <c r="AB250" s="1"/>
      <c r="AE250" s="1"/>
      <c r="AH250" s="1"/>
    </row>
    <row r="251" spans="28:34">
      <c r="AB251" s="1"/>
      <c r="AE251" s="1"/>
      <c r="AH251" s="1"/>
    </row>
    <row r="252" spans="28:34">
      <c r="AB252" s="1"/>
      <c r="AE252" s="1"/>
      <c r="AH252" s="1"/>
    </row>
    <row r="253" spans="28:34">
      <c r="AB253" s="1"/>
      <c r="AE253" s="1"/>
      <c r="AH253" s="1"/>
    </row>
    <row r="254" spans="28:34">
      <c r="AB254" s="1"/>
      <c r="AE254" s="1"/>
      <c r="AH254" s="1"/>
    </row>
    <row r="255" spans="28:34">
      <c r="AB255" s="1"/>
      <c r="AE255" s="1"/>
      <c r="AH255" s="1"/>
    </row>
    <row r="256" spans="28:34">
      <c r="AB256" s="1"/>
      <c r="AE256" s="1"/>
      <c r="AH256" s="1"/>
    </row>
    <row r="257" spans="28:34">
      <c r="AB257" s="1"/>
      <c r="AE257" s="1"/>
      <c r="AH257" s="1"/>
    </row>
    <row r="258" spans="28:34">
      <c r="AB258" s="1"/>
      <c r="AE258" s="1"/>
      <c r="AH258" s="1"/>
    </row>
    <row r="259" spans="28:34">
      <c r="AB259" s="1"/>
      <c r="AE259" s="1"/>
      <c r="AH259" s="1"/>
    </row>
    <row r="260" spans="28:34">
      <c r="AB260" s="1"/>
      <c r="AE260" s="1"/>
      <c r="AH260" s="1"/>
    </row>
    <row r="261" spans="28:34">
      <c r="AB261" s="1"/>
      <c r="AE261" s="1"/>
      <c r="AH261" s="1"/>
    </row>
    <row r="262" spans="28:34">
      <c r="AB262" s="1"/>
      <c r="AE262" s="1"/>
      <c r="AH262" s="1"/>
    </row>
    <row r="263" spans="28:34">
      <c r="AB263" s="1"/>
      <c r="AE263" s="1"/>
      <c r="AH263" s="1"/>
    </row>
    <row r="264" spans="28:34">
      <c r="AB264" s="1"/>
      <c r="AE264" s="1"/>
      <c r="AH264" s="1"/>
    </row>
    <row r="265" spans="28:34">
      <c r="AB265" s="1"/>
      <c r="AE265" s="1"/>
      <c r="AH265" s="1"/>
    </row>
    <row r="266" spans="28:34">
      <c r="AB266" s="1"/>
      <c r="AE266" s="1"/>
      <c r="AH266" s="1"/>
    </row>
    <row r="267" spans="28:34">
      <c r="AB267" s="1"/>
      <c r="AE267" s="1"/>
      <c r="AH267" s="1"/>
    </row>
    <row r="268" spans="28:34">
      <c r="AB268" s="1"/>
      <c r="AE268" s="1"/>
      <c r="AH268" s="1"/>
    </row>
    <row r="269" spans="28:34">
      <c r="AB269" s="1"/>
      <c r="AE269" s="1"/>
      <c r="AH269" s="1"/>
    </row>
    <row r="270" spans="28:34">
      <c r="AB270" s="1"/>
      <c r="AE270" s="1"/>
      <c r="AH270" s="1"/>
    </row>
    <row r="271" spans="28:34">
      <c r="AB271" s="1"/>
      <c r="AE271" s="1"/>
      <c r="AH271" s="1"/>
    </row>
    <row r="272" spans="28:34">
      <c r="AB272" s="1"/>
      <c r="AE272" s="1"/>
      <c r="AH272" s="1"/>
    </row>
    <row r="273" spans="28:34">
      <c r="AB273" s="1"/>
      <c r="AE273" s="1"/>
      <c r="AH273" s="1"/>
    </row>
    <row r="274" spans="28:34">
      <c r="AB274" s="1"/>
      <c r="AE274" s="1"/>
      <c r="AH274" s="1"/>
    </row>
    <row r="275" spans="28:34">
      <c r="AB275" s="1"/>
      <c r="AE275" s="1"/>
      <c r="AH275" s="1"/>
    </row>
    <row r="276" spans="28:34">
      <c r="AB276" s="1"/>
      <c r="AE276" s="1"/>
      <c r="AH276" s="1"/>
    </row>
    <row r="277" spans="28:34">
      <c r="AB277" s="1"/>
      <c r="AE277" s="1"/>
      <c r="AH277" s="1"/>
    </row>
    <row r="278" spans="28:34">
      <c r="AB278" s="1"/>
      <c r="AE278" s="1"/>
      <c r="AH278" s="1"/>
    </row>
    <row r="279" spans="28:34">
      <c r="AB279" s="1"/>
      <c r="AE279" s="1"/>
      <c r="AH279" s="1"/>
    </row>
    <row r="280" spans="28:34">
      <c r="AB280" s="1"/>
      <c r="AE280" s="1"/>
      <c r="AH280" s="1"/>
    </row>
    <row r="281" spans="28:34">
      <c r="AB281" s="1"/>
      <c r="AE281" s="1"/>
      <c r="AH281" s="1"/>
    </row>
    <row r="282" spans="28:34">
      <c r="AB282" s="1"/>
      <c r="AE282" s="1"/>
      <c r="AH282" s="1"/>
    </row>
    <row r="283" spans="28:34">
      <c r="AB283" s="1"/>
      <c r="AE283" s="1"/>
      <c r="AH283" s="1"/>
    </row>
    <row r="284" spans="28:34">
      <c r="AB284" s="1"/>
      <c r="AE284" s="1"/>
      <c r="AH284" s="1"/>
    </row>
    <row r="285" spans="28:34">
      <c r="AB285" s="1"/>
      <c r="AE285" s="1"/>
      <c r="AH285" s="1"/>
    </row>
    <row r="286" spans="28:34">
      <c r="AB286" s="1"/>
      <c r="AE286" s="1"/>
      <c r="AH286" s="1"/>
    </row>
    <row r="287" spans="28:34">
      <c r="AB287" s="1"/>
      <c r="AE287" s="1"/>
      <c r="AH287" s="1"/>
    </row>
    <row r="288" spans="28:34">
      <c r="AB288" s="1"/>
      <c r="AE288" s="1"/>
      <c r="AH288" s="1"/>
    </row>
    <row r="289" spans="28:34">
      <c r="AB289" s="1"/>
      <c r="AE289" s="1"/>
      <c r="AH289" s="1"/>
    </row>
    <row r="290" spans="28:34">
      <c r="AB290" s="1"/>
      <c r="AE290" s="1"/>
      <c r="AH290" s="1"/>
    </row>
    <row r="291" spans="28:34">
      <c r="AB291" s="1"/>
      <c r="AE291" s="1"/>
      <c r="AH291" s="1"/>
    </row>
    <row r="292" spans="28:34">
      <c r="AB292" s="1"/>
      <c r="AE292" s="1"/>
      <c r="AH292" s="1"/>
    </row>
    <row r="293" spans="28:34">
      <c r="AB293" s="1"/>
      <c r="AE293" s="1"/>
      <c r="AH293" s="1"/>
    </row>
    <row r="294" spans="28:34">
      <c r="AB294" s="1"/>
      <c r="AE294" s="1"/>
      <c r="AH294" s="1"/>
    </row>
    <row r="295" spans="28:34">
      <c r="AB295" s="1"/>
      <c r="AE295" s="1"/>
      <c r="AH295" s="1"/>
    </row>
    <row r="296" spans="28:34">
      <c r="AB296" s="1"/>
      <c r="AE296" s="1"/>
      <c r="AH296" s="1"/>
    </row>
    <row r="297" spans="28:34">
      <c r="AB297" s="1"/>
      <c r="AE297" s="1"/>
      <c r="AH297" s="1"/>
    </row>
    <row r="298" spans="28:34">
      <c r="AB298" s="1"/>
      <c r="AE298" s="1"/>
      <c r="AH298" s="1"/>
    </row>
    <row r="299" spans="28:34">
      <c r="AB299" s="1"/>
      <c r="AE299" s="1"/>
      <c r="AH299" s="1"/>
    </row>
    <row r="300" spans="28:34">
      <c r="AB300" s="1"/>
      <c r="AE300" s="1"/>
      <c r="AH300" s="1"/>
    </row>
    <row r="301" spans="28:34">
      <c r="AB301" s="1"/>
      <c r="AE301" s="1"/>
      <c r="AH301" s="1"/>
    </row>
    <row r="302" spans="28:34">
      <c r="AB302" s="1"/>
      <c r="AE302" s="1"/>
      <c r="AH302" s="1"/>
    </row>
    <row r="303" spans="28:34">
      <c r="AB303" s="1"/>
      <c r="AE303" s="1"/>
      <c r="AH303" s="1"/>
    </row>
    <row r="304" spans="28:34">
      <c r="AB304" s="1"/>
      <c r="AE304" s="1"/>
      <c r="AH304" s="1"/>
    </row>
    <row r="305" spans="28:34">
      <c r="AB305" s="1"/>
      <c r="AE305" s="1"/>
      <c r="AH305" s="1"/>
    </row>
    <row r="306" spans="28:34">
      <c r="AB306" s="1"/>
      <c r="AE306" s="1"/>
      <c r="AH306" s="1"/>
    </row>
    <row r="307" spans="28:34">
      <c r="AB307" s="1"/>
      <c r="AE307" s="1"/>
      <c r="AH307" s="1"/>
    </row>
    <row r="308" spans="28:34">
      <c r="AB308" s="1"/>
      <c r="AE308" s="1"/>
      <c r="AH308" s="1"/>
    </row>
    <row r="309" spans="28:34">
      <c r="AB309" s="1"/>
      <c r="AE309" s="1"/>
      <c r="AH309" s="1"/>
    </row>
    <row r="310" spans="28:34">
      <c r="AB310" s="1"/>
      <c r="AE310" s="1"/>
      <c r="AH310" s="1"/>
    </row>
    <row r="311" spans="28:34">
      <c r="AB311" s="1"/>
      <c r="AE311" s="1"/>
      <c r="AH311" s="1"/>
    </row>
    <row r="312" spans="28:34">
      <c r="AB312" s="1"/>
      <c r="AE312" s="1"/>
      <c r="AH312" s="1"/>
    </row>
    <row r="313" spans="28:34">
      <c r="AB313" s="1"/>
      <c r="AE313" s="1"/>
      <c r="AH313" s="1"/>
    </row>
    <row r="314" spans="28:34">
      <c r="AB314" s="1"/>
      <c r="AE314" s="1"/>
      <c r="AH314" s="1"/>
    </row>
    <row r="315" spans="28:34">
      <c r="AB315" s="1"/>
      <c r="AE315" s="1"/>
      <c r="AH315" s="1"/>
    </row>
    <row r="316" spans="28:34">
      <c r="AB316" s="1"/>
      <c r="AE316" s="1"/>
      <c r="AH316" s="1"/>
    </row>
    <row r="317" spans="28:34">
      <c r="AB317" s="1"/>
      <c r="AE317" s="1"/>
      <c r="AH317" s="1"/>
    </row>
    <row r="318" spans="28:34">
      <c r="AB318" s="1"/>
      <c r="AE318" s="1"/>
      <c r="AH318" s="1"/>
    </row>
    <row r="319" spans="28:34">
      <c r="AB319" s="1"/>
      <c r="AE319" s="1"/>
      <c r="AH319" s="1"/>
    </row>
    <row r="320" spans="28:34">
      <c r="AB320" s="1"/>
      <c r="AE320" s="1"/>
      <c r="AH320" s="1"/>
    </row>
    <row r="321" spans="28:34">
      <c r="AB321" s="1"/>
      <c r="AE321" s="1"/>
      <c r="AH321" s="1"/>
    </row>
    <row r="322" spans="28:34">
      <c r="AB322" s="1"/>
      <c r="AE322" s="1"/>
      <c r="AH322" s="1"/>
    </row>
    <row r="323" spans="28:34">
      <c r="AB323" s="1"/>
      <c r="AE323" s="1"/>
      <c r="AH323" s="1"/>
    </row>
    <row r="324" spans="28:34">
      <c r="AB324" s="1"/>
      <c r="AE324" s="1"/>
      <c r="AH324" s="1"/>
    </row>
    <row r="325" spans="28:34">
      <c r="AB325" s="1"/>
      <c r="AE325" s="1"/>
      <c r="AH325" s="1"/>
    </row>
    <row r="326" spans="28:34">
      <c r="AB326" s="1"/>
      <c r="AE326" s="1"/>
      <c r="AH326" s="1"/>
    </row>
    <row r="327" spans="28:34">
      <c r="AB327" s="1"/>
      <c r="AE327" s="1"/>
      <c r="AH327" s="1"/>
    </row>
    <row r="328" spans="28:34">
      <c r="AB328" s="1"/>
      <c r="AE328" s="1"/>
      <c r="AH328" s="1"/>
    </row>
    <row r="329" spans="28:34">
      <c r="AB329" s="1"/>
      <c r="AE329" s="1"/>
      <c r="AH329" s="1"/>
    </row>
    <row r="330" spans="28:34">
      <c r="AB330" s="1"/>
      <c r="AE330" s="1"/>
      <c r="AH330" s="1"/>
    </row>
    <row r="331" spans="28:34">
      <c r="AB331" s="1"/>
      <c r="AE331" s="1"/>
      <c r="AH331" s="1"/>
    </row>
    <row r="332" spans="28:34">
      <c r="AB332" s="1"/>
      <c r="AE332" s="1"/>
      <c r="AH332" s="1"/>
    </row>
    <row r="333" spans="28:34">
      <c r="AB333" s="1"/>
      <c r="AE333" s="1"/>
      <c r="AH333" s="1"/>
    </row>
    <row r="334" spans="28:34">
      <c r="AB334" s="1"/>
      <c r="AE334" s="1"/>
      <c r="AH334" s="1"/>
    </row>
    <row r="335" spans="28:34">
      <c r="AB335" s="1"/>
      <c r="AE335" s="1"/>
      <c r="AH335" s="1"/>
    </row>
    <row r="336" spans="28:34">
      <c r="AB336" s="1"/>
      <c r="AE336" s="1"/>
      <c r="AH336" s="1"/>
    </row>
    <row r="337" spans="28:34">
      <c r="AB337" s="1"/>
      <c r="AE337" s="1"/>
      <c r="AH337" s="1"/>
    </row>
    <row r="338" spans="28:34">
      <c r="AB338" s="1"/>
      <c r="AE338" s="1"/>
      <c r="AH338" s="1"/>
    </row>
    <row r="339" spans="28:34">
      <c r="AB339" s="1"/>
      <c r="AE339" s="1"/>
      <c r="AH339" s="1"/>
    </row>
    <row r="340" spans="28:34">
      <c r="AB340" s="1"/>
      <c r="AE340" s="1"/>
      <c r="AH340" s="1"/>
    </row>
    <row r="341" spans="28:34">
      <c r="AB341" s="1"/>
      <c r="AE341" s="1"/>
      <c r="AH341" s="1"/>
    </row>
    <row r="342" spans="28:34">
      <c r="AB342" s="1"/>
      <c r="AE342" s="1"/>
      <c r="AH342" s="1"/>
    </row>
    <row r="343" spans="28:34">
      <c r="AB343" s="1"/>
      <c r="AE343" s="1"/>
      <c r="AH343" s="1"/>
    </row>
    <row r="344" spans="28:34">
      <c r="AB344" s="1"/>
      <c r="AE344" s="1"/>
      <c r="AH344" s="1"/>
    </row>
    <row r="345" spans="28:34">
      <c r="AB345" s="1"/>
      <c r="AE345" s="1"/>
      <c r="AH345" s="1"/>
    </row>
    <row r="346" spans="28:34">
      <c r="AB346" s="1"/>
      <c r="AE346" s="1"/>
      <c r="AH346" s="1"/>
    </row>
    <row r="347" spans="28:34">
      <c r="AB347" s="1"/>
      <c r="AE347" s="1"/>
      <c r="AH347" s="1"/>
    </row>
    <row r="348" spans="28:34">
      <c r="AB348" s="1"/>
      <c r="AE348" s="1"/>
      <c r="AH348" s="1"/>
    </row>
    <row r="349" spans="28:34">
      <c r="AB349" s="1"/>
      <c r="AE349" s="1"/>
      <c r="AH349" s="1"/>
    </row>
    <row r="350" spans="28:34">
      <c r="AB350" s="1"/>
      <c r="AE350" s="1"/>
      <c r="AH350" s="1"/>
    </row>
    <row r="351" spans="28:34">
      <c r="AB351" s="1"/>
      <c r="AE351" s="1"/>
      <c r="AH351" s="1"/>
    </row>
    <row r="352" spans="28:34">
      <c r="AB352" s="1"/>
      <c r="AE352" s="1"/>
      <c r="AH352" s="1"/>
    </row>
    <row r="353" spans="28:34">
      <c r="AB353" s="1"/>
      <c r="AE353" s="1"/>
      <c r="AH353" s="1"/>
    </row>
    <row r="354" spans="28:34">
      <c r="AB354" s="1"/>
      <c r="AE354" s="1"/>
      <c r="AH354" s="1"/>
    </row>
    <row r="355" spans="28:34">
      <c r="AB355" s="1"/>
      <c r="AE355" s="1"/>
      <c r="AH355" s="1"/>
    </row>
    <row r="356" spans="28:34">
      <c r="AB356" s="1"/>
      <c r="AE356" s="1"/>
      <c r="AH356" s="1"/>
    </row>
    <row r="357" spans="28:34">
      <c r="AB357" s="1"/>
      <c r="AE357" s="1"/>
      <c r="AH357" s="1"/>
    </row>
    <row r="358" spans="28:34">
      <c r="AB358" s="1"/>
      <c r="AE358" s="1"/>
      <c r="AH358" s="1"/>
    </row>
    <row r="359" spans="28:34">
      <c r="AB359" s="1"/>
      <c r="AE359" s="1"/>
      <c r="AH359" s="1"/>
    </row>
    <row r="360" spans="28:34">
      <c r="AB360" s="1"/>
      <c r="AE360" s="1"/>
      <c r="AH360" s="1"/>
    </row>
    <row r="361" spans="28:34">
      <c r="AB361" s="1"/>
      <c r="AE361" s="1"/>
      <c r="AH361" s="1"/>
    </row>
    <row r="362" spans="28:34">
      <c r="AB362" s="1"/>
      <c r="AE362" s="1"/>
      <c r="AH362" s="1"/>
    </row>
    <row r="363" spans="28:34">
      <c r="AB363" s="1"/>
      <c r="AE363" s="1"/>
      <c r="AH363" s="1"/>
    </row>
    <row r="364" spans="28:34">
      <c r="AB364" s="1"/>
      <c r="AE364" s="1"/>
      <c r="AH364" s="1"/>
    </row>
    <row r="365" spans="28:34">
      <c r="AB365" s="1"/>
      <c r="AE365" s="1"/>
      <c r="AH365" s="1"/>
    </row>
    <row r="366" spans="28:34">
      <c r="AB366" s="1"/>
      <c r="AE366" s="1"/>
      <c r="AH366" s="1"/>
    </row>
    <row r="367" spans="28:34">
      <c r="AB367" s="1"/>
      <c r="AE367" s="1"/>
      <c r="AH367" s="1"/>
    </row>
    <row r="368" spans="28:34">
      <c r="AB368" s="1"/>
      <c r="AE368" s="1"/>
      <c r="AH368" s="1"/>
    </row>
    <row r="369" spans="28:34">
      <c r="AB369" s="1"/>
      <c r="AE369" s="1"/>
      <c r="AH369" s="1"/>
    </row>
    <row r="370" spans="28:34">
      <c r="AB370" s="1"/>
      <c r="AE370" s="1"/>
      <c r="AH370" s="1"/>
    </row>
    <row r="371" spans="28:34">
      <c r="AB371" s="1"/>
      <c r="AE371" s="1"/>
      <c r="AH371" s="1"/>
    </row>
    <row r="372" spans="28:34">
      <c r="AB372" s="1"/>
      <c r="AE372" s="1"/>
      <c r="AH372" s="1"/>
    </row>
    <row r="373" spans="28:34">
      <c r="AB373" s="1"/>
      <c r="AE373" s="1"/>
      <c r="AH373" s="1"/>
    </row>
    <row r="374" spans="28:34">
      <c r="AB374" s="1"/>
      <c r="AE374" s="1"/>
      <c r="AH374" s="1"/>
    </row>
    <row r="375" spans="28:34">
      <c r="AB375" s="1"/>
      <c r="AE375" s="1"/>
      <c r="AH375" s="1"/>
    </row>
    <row r="376" spans="28:34">
      <c r="AB376" s="1"/>
      <c r="AE376" s="1"/>
      <c r="AH376" s="1"/>
    </row>
    <row r="377" spans="28:34">
      <c r="AB377" s="1"/>
      <c r="AE377" s="1"/>
      <c r="AH377" s="1"/>
    </row>
    <row r="378" spans="28:34">
      <c r="AB378" s="1"/>
      <c r="AE378" s="1"/>
      <c r="AH378" s="1"/>
    </row>
    <row r="379" spans="28:34">
      <c r="AB379" s="1"/>
      <c r="AE379" s="1"/>
      <c r="AH379" s="1"/>
    </row>
    <row r="380" spans="28:34">
      <c r="AB380" s="1"/>
      <c r="AE380" s="1"/>
      <c r="AH380" s="1"/>
    </row>
    <row r="381" spans="28:34">
      <c r="AB381" s="1"/>
      <c r="AE381" s="1"/>
      <c r="AH381" s="1"/>
    </row>
    <row r="382" spans="28:34">
      <c r="AB382" s="1"/>
      <c r="AE382" s="1"/>
      <c r="AH382" s="1"/>
    </row>
    <row r="383" spans="28:34">
      <c r="AB383" s="1"/>
      <c r="AE383" s="1"/>
      <c r="AH383" s="1"/>
    </row>
    <row r="384" spans="28:34">
      <c r="AB384" s="1"/>
      <c r="AE384" s="1"/>
      <c r="AH384" s="1"/>
    </row>
    <row r="385" spans="28:34">
      <c r="AB385" s="1"/>
      <c r="AE385" s="1"/>
      <c r="AH385" s="1"/>
    </row>
    <row r="386" spans="28:34">
      <c r="AB386" s="1"/>
      <c r="AE386" s="1"/>
      <c r="AH386" s="1"/>
    </row>
    <row r="387" spans="28:34">
      <c r="AB387" s="1"/>
      <c r="AE387" s="1"/>
      <c r="AH387" s="1"/>
    </row>
    <row r="388" spans="28:34">
      <c r="AB388" s="1"/>
      <c r="AE388" s="1"/>
      <c r="AH388" s="1"/>
    </row>
    <row r="389" spans="28:34">
      <c r="AB389" s="1"/>
      <c r="AE389" s="1"/>
      <c r="AH389" s="1"/>
    </row>
    <row r="390" spans="28:34">
      <c r="AB390" s="1"/>
      <c r="AE390" s="1"/>
      <c r="AH390" s="1"/>
    </row>
    <row r="391" spans="28:34">
      <c r="AB391" s="1"/>
      <c r="AE391" s="1"/>
      <c r="AH391" s="1"/>
    </row>
    <row r="392" spans="28:34">
      <c r="AB392" s="1"/>
      <c r="AE392" s="1"/>
      <c r="AH392" s="1"/>
    </row>
    <row r="393" spans="28:34">
      <c r="AB393" s="1"/>
      <c r="AE393" s="1"/>
      <c r="AH393" s="1"/>
    </row>
    <row r="394" spans="28:34">
      <c r="AB394" s="1"/>
      <c r="AE394" s="1"/>
      <c r="AH394" s="1"/>
    </row>
    <row r="395" spans="28:34">
      <c r="AB395" s="1"/>
      <c r="AE395" s="1"/>
      <c r="AH395" s="1"/>
    </row>
    <row r="396" spans="28:34">
      <c r="AB396" s="1"/>
      <c r="AE396" s="1"/>
      <c r="AH396" s="1"/>
    </row>
    <row r="397" spans="28:34">
      <c r="AB397" s="1"/>
      <c r="AE397" s="1"/>
      <c r="AH397" s="1"/>
    </row>
    <row r="398" spans="28:34">
      <c r="AB398" s="1"/>
      <c r="AE398" s="1"/>
      <c r="AH398" s="1"/>
    </row>
    <row r="399" spans="28:34">
      <c r="AB399" s="1"/>
      <c r="AE399" s="1"/>
      <c r="AH399" s="1"/>
    </row>
    <row r="400" spans="28:34">
      <c r="AB400" s="1"/>
      <c r="AE400" s="1"/>
      <c r="AH400" s="1"/>
    </row>
    <row r="401" spans="28:34">
      <c r="AB401" s="1"/>
      <c r="AE401" s="1"/>
      <c r="AH401" s="1"/>
    </row>
    <row r="402" spans="28:34">
      <c r="AB402" s="1"/>
      <c r="AE402" s="1"/>
      <c r="AH402" s="1"/>
    </row>
    <row r="403" spans="28:34">
      <c r="AB403" s="1"/>
      <c r="AE403" s="1"/>
      <c r="AH403" s="1"/>
    </row>
    <row r="404" spans="28:34">
      <c r="AB404" s="1"/>
      <c r="AE404" s="1"/>
      <c r="AH404" s="1"/>
    </row>
    <row r="405" spans="28:34">
      <c r="AB405" s="1"/>
      <c r="AE405" s="1"/>
      <c r="AH405" s="1"/>
    </row>
    <row r="406" spans="28:34">
      <c r="AB406" s="1"/>
      <c r="AE406" s="1"/>
      <c r="AH406" s="1"/>
    </row>
    <row r="407" spans="28:34">
      <c r="AB407" s="1"/>
      <c r="AE407" s="1"/>
      <c r="AH407" s="1"/>
    </row>
    <row r="408" spans="28:34">
      <c r="AB408" s="1"/>
      <c r="AE408" s="1"/>
      <c r="AH408" s="1"/>
    </row>
    <row r="409" spans="28:34">
      <c r="AB409" s="1"/>
      <c r="AE409" s="1"/>
      <c r="AH409" s="1"/>
    </row>
    <row r="410" spans="28:34">
      <c r="AB410" s="1"/>
      <c r="AE410" s="1"/>
      <c r="AH410" s="1"/>
    </row>
    <row r="411" spans="28:34">
      <c r="AB411" s="1"/>
      <c r="AE411" s="1"/>
      <c r="AH411" s="1"/>
    </row>
    <row r="412" spans="28:34">
      <c r="AB412" s="1"/>
      <c r="AE412" s="1"/>
      <c r="AH412" s="1"/>
    </row>
    <row r="413" spans="28:34">
      <c r="AB413" s="1"/>
      <c r="AE413" s="1"/>
      <c r="AH413" s="1"/>
    </row>
    <row r="414" spans="28:34">
      <c r="AB414" s="1"/>
      <c r="AE414" s="1"/>
      <c r="AH414" s="1"/>
    </row>
    <row r="415" spans="28:34">
      <c r="AB415" s="1"/>
      <c r="AE415" s="1"/>
      <c r="AH415" s="1"/>
    </row>
    <row r="416" spans="28:34">
      <c r="AB416" s="1"/>
      <c r="AE416" s="1"/>
      <c r="AH416" s="1"/>
    </row>
    <row r="417" spans="28:34">
      <c r="AB417" s="1"/>
      <c r="AE417" s="1"/>
      <c r="AH417" s="1"/>
    </row>
    <row r="418" spans="28:34">
      <c r="AB418" s="1"/>
      <c r="AE418" s="1"/>
      <c r="AH418" s="1"/>
    </row>
    <row r="419" spans="28:34">
      <c r="AB419" s="1"/>
      <c r="AE419" s="1"/>
      <c r="AH419" s="1"/>
    </row>
    <row r="420" spans="28:34">
      <c r="AB420" s="1"/>
      <c r="AE420" s="1"/>
      <c r="AH420" s="1"/>
    </row>
    <row r="421" spans="28:34">
      <c r="AB421" s="1"/>
      <c r="AE421" s="1"/>
      <c r="AH421" s="1"/>
    </row>
    <row r="422" spans="28:34">
      <c r="AB422" s="1"/>
      <c r="AE422" s="1"/>
      <c r="AH422" s="1"/>
    </row>
    <row r="423" spans="28:34">
      <c r="AB423" s="1"/>
      <c r="AE423" s="1"/>
      <c r="AH423" s="1"/>
    </row>
    <row r="424" spans="28:34">
      <c r="AB424" s="1"/>
      <c r="AE424" s="1"/>
      <c r="AH424" s="1"/>
    </row>
    <row r="425" spans="28:34">
      <c r="AB425" s="1"/>
      <c r="AE425" s="1"/>
      <c r="AH425" s="1"/>
    </row>
    <row r="426" spans="28:34">
      <c r="AB426" s="1"/>
      <c r="AE426" s="1"/>
      <c r="AH426" s="1"/>
    </row>
    <row r="427" spans="28:34">
      <c r="AB427" s="1"/>
      <c r="AE427" s="1"/>
      <c r="AH427" s="1"/>
    </row>
    <row r="428" spans="28:34">
      <c r="AB428" s="1"/>
      <c r="AE428" s="1"/>
      <c r="AH428" s="1"/>
    </row>
    <row r="429" spans="28:34">
      <c r="AB429" s="1"/>
      <c r="AE429" s="1"/>
      <c r="AH429" s="1"/>
    </row>
    <row r="430" spans="28:34">
      <c r="AB430" s="1"/>
      <c r="AE430" s="1"/>
      <c r="AH430" s="1"/>
    </row>
    <row r="431" spans="28:34">
      <c r="AB431" s="1"/>
      <c r="AE431" s="1"/>
      <c r="AH431" s="1"/>
    </row>
    <row r="432" spans="28:34">
      <c r="AB432" s="1"/>
      <c r="AE432" s="1"/>
      <c r="AH432" s="1"/>
    </row>
    <row r="433" spans="28:34">
      <c r="AB433" s="1"/>
      <c r="AE433" s="1"/>
      <c r="AH433" s="1"/>
    </row>
    <row r="434" spans="28:34">
      <c r="AB434" s="1"/>
      <c r="AE434" s="1"/>
      <c r="AH434" s="1"/>
    </row>
    <row r="435" spans="28:34">
      <c r="AB435" s="1"/>
      <c r="AE435" s="1"/>
      <c r="AH435" s="1"/>
    </row>
    <row r="436" spans="28:34">
      <c r="AB436" s="1"/>
      <c r="AE436" s="1"/>
      <c r="AH436" s="1"/>
    </row>
    <row r="437" spans="28:34">
      <c r="AB437" s="1"/>
      <c r="AE437" s="1"/>
      <c r="AH437" s="1"/>
    </row>
    <row r="438" spans="28:34">
      <c r="AB438" s="1"/>
      <c r="AE438" s="1"/>
      <c r="AH438" s="1"/>
    </row>
    <row r="439" spans="28:34">
      <c r="AB439" s="1"/>
      <c r="AE439" s="1"/>
      <c r="AH439" s="1"/>
    </row>
    <row r="440" spans="28:34">
      <c r="AB440" s="1"/>
      <c r="AE440" s="1"/>
      <c r="AH440" s="1"/>
    </row>
    <row r="441" spans="28:34">
      <c r="AB441" s="1"/>
      <c r="AE441" s="1"/>
      <c r="AH441" s="1"/>
    </row>
    <row r="442" spans="28:34">
      <c r="AB442" s="1"/>
      <c r="AE442" s="1"/>
      <c r="AH442" s="1"/>
    </row>
    <row r="443" spans="28:34">
      <c r="AB443" s="1"/>
      <c r="AE443" s="1"/>
      <c r="AH443" s="1"/>
    </row>
    <row r="444" spans="28:34">
      <c r="AB444" s="1"/>
      <c r="AE444" s="1"/>
      <c r="AH444" s="1"/>
    </row>
    <row r="445" spans="28:34">
      <c r="AB445" s="1"/>
      <c r="AE445" s="1"/>
      <c r="AH445" s="1"/>
    </row>
    <row r="446" spans="28:34">
      <c r="AB446" s="1"/>
      <c r="AE446" s="1"/>
      <c r="AH446" s="1"/>
    </row>
    <row r="447" spans="28:34">
      <c r="AB447" s="1"/>
      <c r="AE447" s="1"/>
      <c r="AH447" s="1"/>
    </row>
    <row r="448" spans="28:34">
      <c r="AB448" s="1"/>
      <c r="AE448" s="1"/>
      <c r="AH448" s="1"/>
    </row>
    <row r="449" spans="28:34">
      <c r="AB449" s="1"/>
      <c r="AE449" s="1"/>
      <c r="AH449" s="1"/>
    </row>
    <row r="450" spans="28:34">
      <c r="AB450" s="1"/>
      <c r="AE450" s="1"/>
      <c r="AH450" s="1"/>
    </row>
    <row r="451" spans="28:34">
      <c r="AB451" s="1"/>
      <c r="AE451" s="1"/>
      <c r="AH451" s="1"/>
    </row>
    <row r="452" spans="28:34">
      <c r="AB452" s="1"/>
      <c r="AE452" s="1"/>
      <c r="AH452" s="1"/>
    </row>
    <row r="453" spans="28:34">
      <c r="AB453" s="1"/>
      <c r="AE453" s="1"/>
      <c r="AH453" s="1"/>
    </row>
    <row r="454" spans="28:34">
      <c r="AB454" s="1"/>
      <c r="AE454" s="1"/>
      <c r="AH454" s="1"/>
    </row>
    <row r="455" spans="28:34">
      <c r="AB455" s="1"/>
      <c r="AE455" s="1"/>
      <c r="AH455" s="1"/>
    </row>
    <row r="456" spans="28:34">
      <c r="AB456" s="1"/>
      <c r="AE456" s="1"/>
      <c r="AH456" s="1"/>
    </row>
    <row r="457" spans="28:34">
      <c r="AB457" s="1"/>
      <c r="AE457" s="1"/>
      <c r="AH457" s="1"/>
    </row>
    <row r="458" spans="28:34">
      <c r="AB458" s="1"/>
      <c r="AE458" s="1"/>
      <c r="AH458" s="1"/>
    </row>
    <row r="459" spans="28:34">
      <c r="AB459" s="1"/>
      <c r="AE459" s="1"/>
      <c r="AH459" s="1"/>
    </row>
    <row r="460" spans="28:34">
      <c r="AB460" s="1"/>
      <c r="AE460" s="1"/>
      <c r="AH460" s="1"/>
    </row>
    <row r="461" spans="28:34">
      <c r="AB461" s="1"/>
      <c r="AE461" s="1"/>
      <c r="AH461" s="1"/>
    </row>
    <row r="462" spans="28:34">
      <c r="AB462" s="1"/>
      <c r="AE462" s="1"/>
      <c r="AH462" s="1"/>
    </row>
    <row r="463" spans="28:34">
      <c r="AB463" s="1"/>
      <c r="AE463" s="1"/>
      <c r="AH463" s="1"/>
    </row>
    <row r="464" spans="28:34">
      <c r="AB464" s="1"/>
      <c r="AE464" s="1"/>
      <c r="AH464" s="1"/>
    </row>
    <row r="465" spans="28:34">
      <c r="AB465" s="1"/>
      <c r="AE465" s="1"/>
      <c r="AH465" s="1"/>
    </row>
    <row r="466" spans="28:34">
      <c r="AB466" s="1"/>
      <c r="AE466" s="1"/>
      <c r="AH466" s="1"/>
    </row>
    <row r="467" spans="28:34">
      <c r="AB467" s="1"/>
      <c r="AE467" s="1"/>
      <c r="AH467" s="1"/>
    </row>
    <row r="468" spans="28:34">
      <c r="AB468" s="1"/>
      <c r="AE468" s="1"/>
      <c r="AH468" s="1"/>
    </row>
    <row r="469" spans="28:34">
      <c r="AB469" s="1"/>
      <c r="AE469" s="1"/>
      <c r="AH469" s="1"/>
    </row>
    <row r="470" spans="28:34">
      <c r="AB470" s="1"/>
      <c r="AE470" s="1"/>
      <c r="AH470" s="1"/>
    </row>
    <row r="471" spans="28:34">
      <c r="AB471" s="1"/>
      <c r="AE471" s="1"/>
      <c r="AH471" s="1"/>
    </row>
    <row r="472" spans="28:34">
      <c r="AB472" s="1"/>
      <c r="AE472" s="1"/>
      <c r="AH472" s="1"/>
    </row>
    <row r="473" spans="28:34">
      <c r="AB473" s="1"/>
      <c r="AE473" s="1"/>
      <c r="AH473" s="1"/>
    </row>
    <row r="474" spans="28:34">
      <c r="AB474" s="1"/>
      <c r="AE474" s="1"/>
      <c r="AH474" s="1"/>
    </row>
    <row r="475" spans="28:34">
      <c r="AB475" s="1"/>
      <c r="AE475" s="1"/>
      <c r="AH475" s="1"/>
    </row>
    <row r="476" spans="28:34">
      <c r="AB476" s="1"/>
      <c r="AE476" s="1"/>
      <c r="AH476" s="1"/>
    </row>
  </sheetData>
  <sheetCalcPr fullCalcOnLoad="1"/>
  <mergeCells count="10">
    <mergeCell ref="X2:Y2"/>
    <mergeCell ref="AA2:AB2"/>
    <mergeCell ref="AG2:AH2"/>
    <mergeCell ref="AD2:AE2"/>
    <mergeCell ref="R2:V2"/>
    <mergeCell ref="A1:E1"/>
    <mergeCell ref="F2:G2"/>
    <mergeCell ref="L2:M2"/>
    <mergeCell ref="O2:P2"/>
    <mergeCell ref="I2:J2"/>
  </mergeCells>
  <phoneticPr fontId="19" type="noConversion"/>
  <conditionalFormatting sqref="AB22:AB49 Y22:Y49 V22:V49 AH22:AH49 G22:G56 M22:M56 P22:P56 J22:J56 V5:V20 Y5:Y20 AB5:AB20 AE5:AE20 AH5:AH20 G5:G20 J5:J20 M5:M20 P5:P20">
    <cfRule type="cellIs" dxfId="14" priority="19" stopIfTrue="1" operator="equal">
      <formula>1</formula>
    </cfRule>
    <cfRule type="cellIs" dxfId="13" priority="20" stopIfTrue="1" operator="equal">
      <formula>2</formula>
    </cfRule>
    <cfRule type="cellIs" dxfId="12" priority="21" stopIfTrue="1" operator="equal">
      <formula>3</formula>
    </cfRule>
  </conditionalFormatting>
  <conditionalFormatting sqref="V50:V56 Y50:Y56 AB50:AB56 AH50:AH56">
    <cfRule type="cellIs" dxfId="11" priority="16" stopIfTrue="1" operator="equal">
      <formula>1</formula>
    </cfRule>
    <cfRule type="cellIs" dxfId="10" priority="17" stopIfTrue="1" operator="equal">
      <formula>2</formula>
    </cfRule>
    <cfRule type="cellIs" dxfId="9" priority="18" stopIfTrue="1" operator="equal">
      <formula>3</formula>
    </cfRule>
  </conditionalFormatting>
  <conditionalFormatting sqref="AE22:AE49">
    <cfRule type="cellIs" dxfId="8" priority="13" stopIfTrue="1" operator="equal">
      <formula>1</formula>
    </cfRule>
    <cfRule type="cellIs" dxfId="7" priority="14" stopIfTrue="1" operator="equal">
      <formula>2</formula>
    </cfRule>
    <cfRule type="cellIs" dxfId="6" priority="15" stopIfTrue="1" operator="equal">
      <formula>3</formula>
    </cfRule>
  </conditionalFormatting>
  <conditionalFormatting sqref="AE50:AE56">
    <cfRule type="cellIs" dxfId="5" priority="10" stopIfTrue="1" operator="equal">
      <formula>1</formula>
    </cfRule>
    <cfRule type="cellIs" dxfId="4" priority="11" stopIfTrue="1" operator="equal">
      <formula>2</formula>
    </cfRule>
    <cfRule type="cellIs" dxfId="3" priority="12" stopIfTrue="1" operator="equal">
      <formula>3</formula>
    </cfRule>
  </conditionalFormatting>
  <conditionalFormatting sqref="AE50:AE56">
    <cfRule type="cellIs" dxfId="2" priority="7" stopIfTrue="1" operator="equal">
      <formula>1</formula>
    </cfRule>
    <cfRule type="cellIs" dxfId="1" priority="8" stopIfTrue="1" operator="equal">
      <formula>2</formula>
    </cfRule>
    <cfRule type="cellIs" dxfId="0" priority="9" stopIfTrue="1" operator="equal">
      <formula>3</formula>
    </cfRule>
  </conditionalFormatting>
  <pageMargins left="0.27559055118110237" right="0.15748031496062992" top="0.15748031496062992" bottom="0.15748031496062992" header="0.43307086614173229" footer="0.35433070866141736"/>
  <headerFooter alignWithMargins="0">
    <oddFooter>&amp;LAlan Penn - EVGC&amp;Cme@alanpenn.co.uk&amp;R&amp;D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 1 - U10 U11</vt:lpstr>
      <vt:lpstr>Comp 2 - U8,  U9</vt:lpstr>
      <vt:lpstr>Comp 3 - U12 U14, U16, O16</vt:lpstr>
    </vt:vector>
  </TitlesOfParts>
  <Company>David Lloyd Leisure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Penn</dc:creator>
  <cp:lastModifiedBy>mark snelgrove</cp:lastModifiedBy>
  <cp:lastPrinted>2016-04-23T18:05:26Z</cp:lastPrinted>
  <dcterms:created xsi:type="dcterms:W3CDTF">2003-03-07T21:54:56Z</dcterms:created>
  <dcterms:modified xsi:type="dcterms:W3CDTF">2017-05-01T20:44:47Z</dcterms:modified>
</cp:coreProperties>
</file>