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 codeName="EstaPastaDeTrabalho"/>
  <bookViews>
    <workbookView xWindow="0" yWindow="0" windowWidth="20490" windowHeight="7530" xr2:uid="{00000000-000D-0000-FFFF-FFFF00000000}"/>
  </bookViews>
  <sheets>
    <sheet name="Carteira 2018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7" i="3"/>
  <c r="K13" i="3"/>
  <c r="K12" i="3"/>
  <c r="H2" i="3"/>
  <c r="H15" i="3"/>
  <c r="I15" i="3" s="1"/>
  <c r="K15" i="3" s="1"/>
  <c r="L15" i="3" s="1"/>
  <c r="F15" i="3"/>
  <c r="H14" i="3"/>
  <c r="I14" i="3" s="1"/>
  <c r="K14" i="3" s="1"/>
  <c r="L14" i="3" s="1"/>
  <c r="F14" i="3"/>
  <c r="O11" i="3"/>
  <c r="O12" i="3"/>
  <c r="O13" i="3"/>
  <c r="F8" i="3" l="1"/>
  <c r="F13" i="3"/>
  <c r="H13" i="3"/>
  <c r="I13" i="3" s="1"/>
  <c r="L13" i="3" s="1"/>
  <c r="F16" i="3"/>
  <c r="H16" i="3"/>
  <c r="I16" i="3" s="1"/>
  <c r="K16" i="3" l="1"/>
  <c r="E17" i="3"/>
  <c r="H12" i="3" l="1"/>
  <c r="I12" i="3" s="1"/>
  <c r="H11" i="3"/>
  <c r="I11" i="3" s="1"/>
  <c r="K11" i="3" s="1"/>
  <c r="F11" i="3"/>
  <c r="H10" i="3"/>
  <c r="I10" i="3" s="1"/>
  <c r="F10" i="3"/>
  <c r="H9" i="3"/>
  <c r="H8" i="3"/>
  <c r="I8" i="3" s="1"/>
  <c r="K8" i="3" s="1"/>
  <c r="I9" i="3" l="1"/>
  <c r="K9" i="3" s="1"/>
  <c r="L9" i="3" s="1"/>
  <c r="D4" i="3"/>
  <c r="K10" i="3"/>
  <c r="L11" i="3"/>
  <c r="L12" i="3"/>
  <c r="F9" i="3"/>
  <c r="F12" i="3"/>
  <c r="L10" i="3" l="1"/>
  <c r="L8" i="3"/>
  <c r="K18" i="3"/>
  <c r="K19" i="3" l="1"/>
  <c r="K20" i="3"/>
  <c r="J17" i="3" l="1"/>
  <c r="O10" i="3" s="1"/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Retorno apenas das ações no mês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 xml:space="preserve">LMF UFPB:
</t>
        </r>
        <r>
          <rPr>
            <sz val="9"/>
            <color indexed="81"/>
            <rFont val="Segoe UI"/>
            <family val="2"/>
          </rPr>
          <t>Composição desejada pela Liga.</t>
        </r>
      </text>
    </comment>
    <comment ref="E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LMF UFPB:
</t>
        </r>
        <r>
          <rPr>
            <sz val="9"/>
            <color indexed="81"/>
            <rFont val="Segoe UI"/>
            <family val="2"/>
          </rPr>
          <t xml:space="preserve">Compramos com preços baseados no fechamento.
</t>
        </r>
      </text>
    </comment>
    <comment ref="F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LMF UFPB:</t>
        </r>
        <r>
          <rPr>
            <sz val="9"/>
            <color indexed="81"/>
            <rFont val="Segoe UI"/>
            <family val="2"/>
          </rPr>
          <t xml:space="preserve">
Nº DE LOTES</t>
        </r>
      </text>
    </comment>
    <comment ref="G7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LMF UFPB:</t>
        </r>
        <r>
          <rPr>
            <sz val="9"/>
            <color indexed="81"/>
            <rFont val="Segoe UI"/>
            <family val="2"/>
          </rPr>
          <t xml:space="preserve">
Nª DE LOTES REALMENTE COMPRADO</t>
        </r>
      </text>
    </comment>
    <comment ref="I7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LMF UFPB:
</t>
        </r>
        <r>
          <rPr>
            <sz val="9"/>
            <color indexed="81"/>
            <rFont val="Segoe UI"/>
            <family val="2"/>
          </rPr>
          <t xml:space="preserve">Composição final da carteira com base no que realmente foi "comprado".
</t>
        </r>
      </text>
    </comment>
    <comment ref="J7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LMF UFPB:</t>
        </r>
        <r>
          <rPr>
            <sz val="9"/>
            <color indexed="81"/>
            <rFont val="Segoe UI"/>
            <family val="2"/>
          </rPr>
          <t xml:space="preserve">
Acompanhamento do preço</t>
        </r>
      </text>
    </comment>
    <comment ref="K7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 xml:space="preserve">LMF UFPB:
Retornos:
À esquerda:
</t>
        </r>
        <r>
          <rPr>
            <sz val="9"/>
            <color indexed="81"/>
            <rFont val="Segoe UI"/>
            <family val="2"/>
          </rPr>
          <t>Referentes aos retornos de cada ativo baseado na sua participação dentro do montante total da carteira.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À direita: 
</t>
        </r>
        <r>
          <rPr>
            <sz val="9"/>
            <color indexed="81"/>
            <rFont val="Segoe UI"/>
            <family val="2"/>
          </rPr>
          <t>Referentes aos retornos dos ativos isoladamente.</t>
        </r>
      </text>
    </comment>
  </commentList>
</comments>
</file>

<file path=xl/sharedStrings.xml><?xml version="1.0" encoding="utf-8"?>
<sst xmlns="http://schemas.openxmlformats.org/spreadsheetml/2006/main" count="36" uniqueCount="32">
  <si>
    <t>INICIAL</t>
  </si>
  <si>
    <t>INVESTIDO</t>
  </si>
  <si>
    <t>ATUAL</t>
  </si>
  <si>
    <t>Ativos</t>
  </si>
  <si>
    <t>Qnt 1</t>
  </si>
  <si>
    <t>Qnt 2</t>
  </si>
  <si>
    <t>Montante</t>
  </si>
  <si>
    <t>Comp2</t>
  </si>
  <si>
    <t>Retorno</t>
  </si>
  <si>
    <t>IBOVESPA</t>
  </si>
  <si>
    <t>Small Caps</t>
  </si>
  <si>
    <t>IBRX100</t>
  </si>
  <si>
    <t>JANEIRO</t>
  </si>
  <si>
    <t>ITUB4</t>
  </si>
  <si>
    <t>Preço Compra</t>
  </si>
  <si>
    <t>Preço Atual</t>
  </si>
  <si>
    <t>Composição</t>
  </si>
  <si>
    <r>
      <t xml:space="preserve">ATENÇÃO: </t>
    </r>
    <r>
      <rPr>
        <sz val="11"/>
        <rFont val="Calibri"/>
        <family val="2"/>
        <scheme val="minor"/>
      </rPr>
      <t>Os ativos expostos aqui não representam recomendação de compra. A análise foi feita por analistas acadêmicos sem CNPI, os quais apenas desejam colocar em prática seus estudos e compartilhar com interessados.</t>
    </r>
  </si>
  <si>
    <t>LMF UFPB</t>
  </si>
  <si>
    <t>Carteira</t>
  </si>
  <si>
    <t>Retorno Acumulado</t>
  </si>
  <si>
    <t>CVCB3</t>
  </si>
  <si>
    <t>RENT3</t>
  </si>
  <si>
    <t>BVMF3</t>
  </si>
  <si>
    <t xml:space="preserve">CAPITAL </t>
  </si>
  <si>
    <t>IPCA + 6%</t>
  </si>
  <si>
    <t>CDI</t>
  </si>
  <si>
    <t>IRBR3</t>
  </si>
  <si>
    <t>TUPY3</t>
  </si>
  <si>
    <t>SMLS3</t>
  </si>
  <si>
    <t>SHUL4</t>
  </si>
  <si>
    <t>BRFS3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</si>
</sst>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5" fillId="3" borderId="0" xfId="0" applyFont="1" applyFill="1"/>
    <xf numFmtId="10" fontId="6" fillId="3" borderId="0" xfId="0" applyNumberFormat="1" applyFont="1" applyFill="1"/>
    <xf numFmtId="0" fontId="5" fillId="3" borderId="0" xfId="0" applyFont="1" applyFill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4" fontId="11" fillId="3" borderId="8" xfId="2" applyFont="1" applyFill="1" applyBorder="1" applyAlignment="1">
      <alignment horizontal="center" vertical="center"/>
    </xf>
    <xf numFmtId="0" fontId="5" fillId="0" borderId="0" xfId="0" applyFont="1"/>
    <xf numFmtId="44" fontId="5" fillId="3" borderId="6" xfId="2" applyFont="1" applyFill="1" applyBorder="1" applyAlignment="1">
      <alignment horizontal="center" vertical="center"/>
    </xf>
    <xf numFmtId="44" fontId="5" fillId="3" borderId="7" xfId="2" applyFont="1" applyFill="1" applyBorder="1" applyAlignment="1">
      <alignment horizontal="center" vertical="center"/>
    </xf>
    <xf numFmtId="44" fontId="5" fillId="3" borderId="8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4" fontId="5" fillId="3" borderId="5" xfId="2" applyFont="1" applyFill="1" applyBorder="1" applyAlignment="1">
      <alignment horizontal="center" vertical="center"/>
    </xf>
    <xf numFmtId="43" fontId="5" fillId="3" borderId="10" xfId="1" applyFont="1" applyFill="1" applyBorder="1" applyAlignment="1">
      <alignment horizontal="center" vertical="center"/>
    </xf>
    <xf numFmtId="43" fontId="5" fillId="3" borderId="12" xfId="1" applyFont="1" applyFill="1" applyBorder="1" applyAlignment="1">
      <alignment horizontal="center" vertical="center"/>
    </xf>
    <xf numFmtId="44" fontId="5" fillId="3" borderId="0" xfId="2" applyFont="1" applyFill="1" applyBorder="1" applyAlignment="1">
      <alignment horizontal="center" vertical="center"/>
    </xf>
    <xf numFmtId="10" fontId="5" fillId="3" borderId="12" xfId="3" applyNumberFormat="1" applyFont="1" applyFill="1" applyBorder="1" applyAlignment="1">
      <alignment horizontal="center" vertical="center"/>
    </xf>
    <xf numFmtId="10" fontId="5" fillId="3" borderId="5" xfId="0" applyNumberFormat="1" applyFont="1" applyFill="1" applyBorder="1" applyAlignment="1">
      <alignment horizontal="center" vertical="center"/>
    </xf>
    <xf numFmtId="44" fontId="5" fillId="3" borderId="11" xfId="2" applyFont="1" applyFill="1" applyBorder="1" applyAlignment="1">
      <alignment horizontal="center" vertical="center"/>
    </xf>
    <xf numFmtId="10" fontId="5" fillId="3" borderId="1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10" fontId="11" fillId="6" borderId="1" xfId="3" applyNumberFormat="1" applyFont="1" applyFill="1" applyBorder="1" applyAlignment="1">
      <alignment vertical="center"/>
    </xf>
    <xf numFmtId="44" fontId="5" fillId="3" borderId="9" xfId="2" applyFont="1" applyFill="1" applyBorder="1" applyAlignment="1">
      <alignment horizontal="center" vertical="center"/>
    </xf>
    <xf numFmtId="10" fontId="5" fillId="3" borderId="9" xfId="0" applyNumberFormat="1" applyFont="1" applyFill="1" applyBorder="1" applyAlignment="1">
      <alignment horizontal="center" vertical="center"/>
    </xf>
    <xf numFmtId="44" fontId="11" fillId="5" borderId="1" xfId="2" applyFont="1" applyFill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vertical="center"/>
    </xf>
    <xf numFmtId="10" fontId="5" fillId="3" borderId="0" xfId="0" applyNumberFormat="1" applyFont="1" applyFill="1"/>
    <xf numFmtId="0" fontId="11" fillId="2" borderId="4" xfId="0" applyFont="1" applyFill="1" applyBorder="1" applyAlignment="1">
      <alignment vertical="center"/>
    </xf>
    <xf numFmtId="0" fontId="5" fillId="3" borderId="0" xfId="0" applyFont="1" applyFill="1" applyAlignment="1">
      <alignment horizontal="centerContinuous"/>
    </xf>
    <xf numFmtId="43" fontId="0" fillId="3" borderId="9" xfId="1" applyFont="1" applyFill="1" applyBorder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3" borderId="11" xfId="3" applyNumberFormat="1" applyFont="1" applyFill="1" applyBorder="1" applyAlignment="1">
      <alignment horizontal="center" vertical="center"/>
    </xf>
    <xf numFmtId="10" fontId="0" fillId="3" borderId="9" xfId="3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43" fontId="0" fillId="3" borderId="5" xfId="1" applyFont="1" applyFill="1" applyBorder="1" applyAlignment="1">
      <alignment horizontal="center" vertical="center"/>
    </xf>
    <xf numFmtId="43" fontId="0" fillId="3" borderId="11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0" fontId="11" fillId="2" borderId="2" xfId="3" applyNumberFormat="1" applyFont="1" applyFill="1" applyBorder="1" applyAlignment="1">
      <alignment horizontal="center" vertical="center"/>
    </xf>
    <xf numFmtId="10" fontId="11" fillId="2" borderId="4" xfId="3" applyNumberFormat="1" applyFont="1" applyFill="1" applyBorder="1" applyAlignment="1">
      <alignment horizontal="center" vertical="center"/>
    </xf>
    <xf numFmtId="10" fontId="11" fillId="5" borderId="2" xfId="3" applyNumberFormat="1" applyFont="1" applyFill="1" applyBorder="1" applyAlignment="1">
      <alignment horizontal="center" vertical="center"/>
    </xf>
    <xf numFmtId="10" fontId="11" fillId="5" borderId="4" xfId="3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" fontId="12" fillId="3" borderId="2" xfId="0" applyNumberFormat="1" applyFont="1" applyFill="1" applyBorder="1" applyAlignment="1">
      <alignment horizontal="center" vertical="center"/>
    </xf>
    <xf numFmtId="17" fontId="12" fillId="3" borderId="3" xfId="0" applyNumberFormat="1" applyFont="1" applyFill="1" applyBorder="1" applyAlignment="1">
      <alignment horizontal="center" vertical="center"/>
    </xf>
    <xf numFmtId="17" fontId="12" fillId="3" borderId="4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quotePrefix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1</xdr:col>
      <xdr:colOff>1181100</xdr:colOff>
      <xdr:row>7</xdr:row>
      <xdr:rowOff>5810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0477D9-328E-4061-9C7F-998BA560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1323975" cy="1310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Q127"/>
  <sheetViews>
    <sheetView tabSelected="1" workbookViewId="0">
      <selection activeCell="J4" sqref="J4"/>
    </sheetView>
  </sheetViews>
  <sheetFormatPr defaultRowHeight="15" x14ac:dyDescent="0.25"/>
  <cols>
    <col min="1" max="1" width="3.7109375" style="1" customWidth="1"/>
    <col min="2" max="2" width="19.42578125" style="1" customWidth="1"/>
    <col min="3" max="5" width="14.28515625" style="1" bestFit="1" customWidth="1"/>
    <col min="6" max="6" width="8.5703125" style="1" bestFit="1" customWidth="1"/>
    <col min="7" max="7" width="7" style="1" bestFit="1" customWidth="1"/>
    <col min="8" max="8" width="13.28515625" style="1" bestFit="1" customWidth="1"/>
    <col min="9" max="9" width="8.140625" style="1" bestFit="1" customWidth="1"/>
    <col min="10" max="10" width="14.28515625" style="1" bestFit="1" customWidth="1"/>
    <col min="11" max="11" width="8.140625" style="1" bestFit="1" customWidth="1"/>
    <col min="12" max="12" width="7.7109375" style="1" bestFit="1" customWidth="1"/>
    <col min="13" max="13" width="7.85546875" style="1" customWidth="1"/>
    <col min="14" max="14" width="11.28515625" style="1" customWidth="1"/>
    <col min="15" max="15" width="18.7109375" style="1" customWidth="1"/>
    <col min="16" max="16" width="15" style="1" customWidth="1"/>
    <col min="17" max="17" width="3.140625" style="1" customWidth="1"/>
    <col min="18" max="16384" width="9.140625" style="1"/>
  </cols>
  <sheetData>
    <row r="1" spans="3:17" x14ac:dyDescent="0.25">
      <c r="K1" s="2"/>
    </row>
    <row r="2" spans="3:17" ht="24.75" customHeight="1" x14ac:dyDescent="0.25">
      <c r="C2" s="51" t="s">
        <v>24</v>
      </c>
      <c r="D2" s="52"/>
      <c r="E2" s="53"/>
      <c r="F2" s="3"/>
      <c r="G2" s="3"/>
      <c r="H2" s="4">
        <f>SUM(K8:K16)</f>
        <v>0</v>
      </c>
      <c r="I2" s="3"/>
      <c r="J2" s="3"/>
      <c r="K2" s="5">
        <v>6.8529729191226574E-2</v>
      </c>
      <c r="L2" s="3"/>
      <c r="N2" s="50" t="s">
        <v>17</v>
      </c>
      <c r="O2" s="50"/>
      <c r="P2" s="50"/>
      <c r="Q2" s="50"/>
    </row>
    <row r="3" spans="3:17" ht="15" customHeight="1" x14ac:dyDescent="0.25">
      <c r="C3" s="6" t="s">
        <v>0</v>
      </c>
      <c r="D3" s="7" t="s">
        <v>1</v>
      </c>
      <c r="E3" s="8" t="s">
        <v>2</v>
      </c>
      <c r="F3" s="3"/>
      <c r="G3" s="3"/>
      <c r="H3" s="9"/>
      <c r="I3" s="3"/>
      <c r="J3" s="3"/>
      <c r="K3" s="3"/>
      <c r="L3" s="3"/>
      <c r="N3" s="50"/>
      <c r="O3" s="50"/>
      <c r="P3" s="50"/>
      <c r="Q3" s="50"/>
    </row>
    <row r="4" spans="3:17" x14ac:dyDescent="0.25">
      <c r="C4" s="10">
        <v>112485.23</v>
      </c>
      <c r="D4" s="11">
        <f>SUM(H8:H16)</f>
        <v>110910</v>
      </c>
      <c r="E4" s="12">
        <f>(D4*H2)+D4+(C4-D4)</f>
        <v>112485.23</v>
      </c>
      <c r="F4" s="3"/>
      <c r="G4" s="3"/>
      <c r="H4" s="3"/>
      <c r="I4" s="3"/>
      <c r="J4" s="3"/>
      <c r="K4" s="3"/>
      <c r="L4" s="3"/>
      <c r="N4" s="50"/>
      <c r="O4" s="50"/>
      <c r="P4" s="50"/>
      <c r="Q4" s="50"/>
    </row>
    <row r="5" spans="3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N5" s="50"/>
      <c r="O5" s="50"/>
      <c r="P5" s="50"/>
      <c r="Q5" s="50"/>
    </row>
    <row r="6" spans="3:17" ht="15.75" x14ac:dyDescent="0.25">
      <c r="C6" s="56" t="s">
        <v>12</v>
      </c>
      <c r="D6" s="57"/>
      <c r="E6" s="57"/>
      <c r="F6" s="57"/>
      <c r="G6" s="57"/>
      <c r="H6" s="57"/>
      <c r="I6" s="57"/>
      <c r="J6" s="57"/>
      <c r="K6" s="57"/>
      <c r="L6" s="58"/>
      <c r="N6" s="50"/>
      <c r="O6" s="50"/>
      <c r="P6" s="50"/>
      <c r="Q6" s="50"/>
    </row>
    <row r="7" spans="3:17" x14ac:dyDescent="0.25">
      <c r="C7" s="13" t="s">
        <v>3</v>
      </c>
      <c r="D7" s="14" t="s">
        <v>16</v>
      </c>
      <c r="E7" s="13" t="s">
        <v>14</v>
      </c>
      <c r="F7" s="13" t="s">
        <v>4</v>
      </c>
      <c r="G7" s="15" t="s">
        <v>5</v>
      </c>
      <c r="H7" s="16" t="s">
        <v>6</v>
      </c>
      <c r="I7" s="15" t="s">
        <v>7</v>
      </c>
      <c r="J7" s="14" t="s">
        <v>15</v>
      </c>
      <c r="K7" s="54" t="s">
        <v>8</v>
      </c>
      <c r="L7" s="55"/>
      <c r="N7" s="50"/>
      <c r="O7" s="50"/>
      <c r="P7" s="50"/>
      <c r="Q7" s="50"/>
    </row>
    <row r="8" spans="3:17" x14ac:dyDescent="0.25">
      <c r="C8" s="42" t="s">
        <v>27</v>
      </c>
      <c r="D8" s="38">
        <v>0.16</v>
      </c>
      <c r="E8" s="17">
        <v>34</v>
      </c>
      <c r="F8" s="18">
        <f>((D8*$C$4)/100)/E8</f>
        <v>5.2934225882352948</v>
      </c>
      <c r="G8" s="19">
        <v>5</v>
      </c>
      <c r="H8" s="20">
        <f>G8*E8*100</f>
        <v>17000</v>
      </c>
      <c r="I8" s="21">
        <f>H8/$C$4</f>
        <v>0.15113095292599749</v>
      </c>
      <c r="J8" s="17">
        <v>34</v>
      </c>
      <c r="K8" s="21">
        <f t="shared" ref="K8:K16" si="0">(J8/E8-1)*I8</f>
        <v>0</v>
      </c>
      <c r="L8" s="22">
        <f>K8/I8</f>
        <v>0</v>
      </c>
      <c r="N8" s="50"/>
      <c r="O8" s="50"/>
      <c r="P8" s="50"/>
      <c r="Q8" s="50"/>
    </row>
    <row r="9" spans="3:17" x14ac:dyDescent="0.25">
      <c r="C9" s="43" t="s">
        <v>23</v>
      </c>
      <c r="D9" s="38">
        <v>0.15</v>
      </c>
      <c r="E9" s="23">
        <v>22.78</v>
      </c>
      <c r="F9" s="18">
        <f>((D9*$C$4)/100)/E9</f>
        <v>7.4068413081650553</v>
      </c>
      <c r="G9" s="19">
        <v>7</v>
      </c>
      <c r="H9" s="20">
        <f>G9*E9*100</f>
        <v>15946</v>
      </c>
      <c r="I9" s="21">
        <f>H9/$C$4</f>
        <v>0.14176083384458565</v>
      </c>
      <c r="J9" s="23">
        <v>22.78</v>
      </c>
      <c r="K9" s="21">
        <f t="shared" si="0"/>
        <v>0</v>
      </c>
      <c r="L9" s="24">
        <f>K9/I9</f>
        <v>0</v>
      </c>
      <c r="N9" s="25" t="s">
        <v>19</v>
      </c>
      <c r="O9" s="25" t="s">
        <v>20</v>
      </c>
    </row>
    <row r="10" spans="3:17" x14ac:dyDescent="0.25">
      <c r="C10" s="43" t="s">
        <v>22</v>
      </c>
      <c r="D10" s="38">
        <v>0.15</v>
      </c>
      <c r="E10" s="23">
        <v>22.06</v>
      </c>
      <c r="F10" s="18">
        <f>((D10*$C$4)/100)/E10</f>
        <v>7.6485877153218489</v>
      </c>
      <c r="G10" s="19">
        <v>8</v>
      </c>
      <c r="H10" s="20">
        <f>G10*E10*100</f>
        <v>17648</v>
      </c>
      <c r="I10" s="21">
        <f>H10/$C$4</f>
        <v>0.15689170924929433</v>
      </c>
      <c r="J10" s="23">
        <v>22.06</v>
      </c>
      <c r="K10" s="21">
        <f t="shared" si="0"/>
        <v>0</v>
      </c>
      <c r="L10" s="24">
        <f>K10/I10</f>
        <v>0</v>
      </c>
      <c r="N10" s="26" t="s">
        <v>18</v>
      </c>
      <c r="O10" s="27">
        <f>J17/E17-1</f>
        <v>0</v>
      </c>
    </row>
    <row r="11" spans="3:17" x14ac:dyDescent="0.25">
      <c r="C11" s="43" t="s">
        <v>21</v>
      </c>
      <c r="D11" s="38">
        <v>0.1</v>
      </c>
      <c r="E11" s="23">
        <v>48.5</v>
      </c>
      <c r="F11" s="18">
        <f>((D11*$C$4)/100)/E11</f>
        <v>2.3192830927835053</v>
      </c>
      <c r="G11" s="19">
        <v>3</v>
      </c>
      <c r="H11" s="20">
        <f>G11*E11*100</f>
        <v>14550</v>
      </c>
      <c r="I11" s="21">
        <f>H11/$C$4</f>
        <v>0.12935031559254492</v>
      </c>
      <c r="J11" s="23">
        <v>48.5</v>
      </c>
      <c r="K11" s="21">
        <f t="shared" si="0"/>
        <v>0</v>
      </c>
      <c r="L11" s="24">
        <f>K11/I11</f>
        <v>0</v>
      </c>
      <c r="N11" s="26" t="s">
        <v>9</v>
      </c>
      <c r="O11" s="27">
        <f>J18/E18-1</f>
        <v>0</v>
      </c>
    </row>
    <row r="12" spans="3:17" x14ac:dyDescent="0.25">
      <c r="C12" s="43" t="s">
        <v>13</v>
      </c>
      <c r="D12" s="38">
        <v>0.1</v>
      </c>
      <c r="E12" s="23">
        <v>42.58</v>
      </c>
      <c r="F12" s="18">
        <f>((D12*$C$4)/100)/E12</f>
        <v>2.6417386096759046</v>
      </c>
      <c r="G12" s="19">
        <v>3</v>
      </c>
      <c r="H12" s="20">
        <f>G12*E12*100</f>
        <v>12774</v>
      </c>
      <c r="I12" s="21">
        <f>H12/$C$4</f>
        <v>0.11356157603980541</v>
      </c>
      <c r="J12" s="23">
        <v>42.58</v>
      </c>
      <c r="K12" s="21">
        <f>(J12/E12-1)*I12</f>
        <v>0</v>
      </c>
      <c r="L12" s="24">
        <f>K12/I12</f>
        <v>0</v>
      </c>
      <c r="N12" s="26" t="s">
        <v>11</v>
      </c>
      <c r="O12" s="27">
        <f>J19/E19-1</f>
        <v>0</v>
      </c>
    </row>
    <row r="13" spans="3:17" x14ac:dyDescent="0.25">
      <c r="C13" s="43" t="s">
        <v>29</v>
      </c>
      <c r="D13" s="39">
        <v>0.1</v>
      </c>
      <c r="E13" s="23">
        <v>75.900000000000006</v>
      </c>
      <c r="F13" s="18">
        <f t="shared" ref="F13:F16" si="1">((D13*$C$4)/100)/E13</f>
        <v>1.4820188405797103</v>
      </c>
      <c r="G13" s="19">
        <v>1</v>
      </c>
      <c r="H13" s="20">
        <f t="shared" ref="H13:H16" si="2">G13*E13*100</f>
        <v>7590.0000000000009</v>
      </c>
      <c r="I13" s="21">
        <f t="shared" ref="I13:I16" si="3">H13/$C$4</f>
        <v>6.7475525453430649E-2</v>
      </c>
      <c r="J13" s="23">
        <v>75.900000000000006</v>
      </c>
      <c r="K13" s="21">
        <f>(J13/E13-1)*I13</f>
        <v>0</v>
      </c>
      <c r="L13" s="24">
        <f t="shared" ref="L13" si="4">K13/I13</f>
        <v>0</v>
      </c>
      <c r="N13" s="26" t="s">
        <v>10</v>
      </c>
      <c r="O13" s="27">
        <f>J20/E20-1</f>
        <v>0</v>
      </c>
    </row>
    <row r="14" spans="3:17" x14ac:dyDescent="0.25">
      <c r="C14" s="43" t="s">
        <v>30</v>
      </c>
      <c r="D14" s="39">
        <v>0.08</v>
      </c>
      <c r="E14" s="23">
        <v>6.89</v>
      </c>
      <c r="F14" s="18">
        <f t="shared" ref="F14:F15" si="5">((D14*$C$4)/100)/E14</f>
        <v>13.060694339622643</v>
      </c>
      <c r="G14" s="19">
        <v>13</v>
      </c>
      <c r="H14" s="20">
        <f t="shared" ref="H14:H15" si="6">G14*E14*100</f>
        <v>8957</v>
      </c>
      <c r="I14" s="21">
        <f t="shared" ref="I14:I15" si="7">H14/$C$4</f>
        <v>7.9628232079891739E-2</v>
      </c>
      <c r="J14" s="23">
        <v>6.89</v>
      </c>
      <c r="K14" s="21">
        <f t="shared" ref="K14:K15" si="8">(J14/E14-1)*I14</f>
        <v>0</v>
      </c>
      <c r="L14" s="24">
        <f t="shared" ref="L14:L15" si="9">K14/I14</f>
        <v>0</v>
      </c>
      <c r="N14" s="26" t="s">
        <v>25</v>
      </c>
      <c r="O14" s="27">
        <v>0</v>
      </c>
    </row>
    <row r="15" spans="3:17" x14ac:dyDescent="0.25">
      <c r="C15" s="43" t="s">
        <v>31</v>
      </c>
      <c r="D15" s="39">
        <v>0.08</v>
      </c>
      <c r="E15" s="23">
        <v>36.6</v>
      </c>
      <c r="F15" s="18">
        <f t="shared" si="5"/>
        <v>2.4586935519125683</v>
      </c>
      <c r="G15" s="19">
        <v>2</v>
      </c>
      <c r="H15" s="20">
        <f t="shared" si="6"/>
        <v>7320</v>
      </c>
      <c r="I15" s="21">
        <f t="shared" si="7"/>
        <v>6.5075210318723625E-2</v>
      </c>
      <c r="J15" s="23">
        <v>36.6</v>
      </c>
      <c r="K15" s="21">
        <f t="shared" si="8"/>
        <v>0</v>
      </c>
      <c r="L15" s="24">
        <f t="shared" si="9"/>
        <v>0</v>
      </c>
      <c r="N15" s="26" t="s">
        <v>26</v>
      </c>
      <c r="O15" s="27">
        <v>0</v>
      </c>
    </row>
    <row r="16" spans="3:17" x14ac:dyDescent="0.25">
      <c r="C16" s="37" t="s">
        <v>28</v>
      </c>
      <c r="D16" s="40">
        <v>0.08</v>
      </c>
      <c r="E16" s="28">
        <v>18.25</v>
      </c>
      <c r="F16" s="18">
        <f t="shared" si="1"/>
        <v>4.9308593972602743</v>
      </c>
      <c r="G16" s="19">
        <v>5</v>
      </c>
      <c r="H16" s="20">
        <f t="shared" si="2"/>
        <v>9125</v>
      </c>
      <c r="I16" s="21">
        <f t="shared" si="3"/>
        <v>8.1121761497042769E-2</v>
      </c>
      <c r="J16" s="28">
        <v>18.25</v>
      </c>
      <c r="K16" s="21">
        <f t="shared" si="0"/>
        <v>0</v>
      </c>
      <c r="L16" s="29">
        <f>K16/I16</f>
        <v>0</v>
      </c>
      <c r="M16" s="34"/>
    </row>
    <row r="17" spans="3:13" x14ac:dyDescent="0.25">
      <c r="C17" s="59" t="s">
        <v>18</v>
      </c>
      <c r="D17" s="60"/>
      <c r="E17" s="30">
        <f>C4</f>
        <v>112485.23</v>
      </c>
      <c r="F17" s="61"/>
      <c r="G17" s="60"/>
      <c r="H17" s="60"/>
      <c r="I17" s="62"/>
      <c r="J17" s="30">
        <f>E17*(1+H2)</f>
        <v>112485.23</v>
      </c>
      <c r="K17" s="48">
        <f>J17/E17-1</f>
        <v>0</v>
      </c>
      <c r="L17" s="49"/>
      <c r="M17" s="34"/>
    </row>
    <row r="18" spans="3:13" x14ac:dyDescent="0.25">
      <c r="C18" s="44" t="s">
        <v>9</v>
      </c>
      <c r="D18" s="45"/>
      <c r="E18" s="31">
        <v>76402.080000000002</v>
      </c>
      <c r="F18" s="32"/>
      <c r="G18" s="32"/>
      <c r="H18" s="32"/>
      <c r="I18" s="33"/>
      <c r="J18" s="31">
        <v>76402.080000000002</v>
      </c>
      <c r="K18" s="46">
        <f>(J18/E18-1)</f>
        <v>0</v>
      </c>
      <c r="L18" s="47"/>
    </row>
    <row r="19" spans="3:13" x14ac:dyDescent="0.25">
      <c r="C19" s="44" t="s">
        <v>11</v>
      </c>
      <c r="D19" s="45"/>
      <c r="E19" s="31">
        <v>31616</v>
      </c>
      <c r="F19" s="32"/>
      <c r="G19" s="32"/>
      <c r="H19" s="32"/>
      <c r="I19" s="35"/>
      <c r="J19" s="31">
        <v>31616</v>
      </c>
      <c r="K19" s="46">
        <f>(J19/E19-1)</f>
        <v>0</v>
      </c>
      <c r="L19" s="47"/>
    </row>
    <row r="20" spans="3:13" x14ac:dyDescent="0.25">
      <c r="C20" s="44" t="s">
        <v>10</v>
      </c>
      <c r="D20" s="45"/>
      <c r="E20" s="31">
        <v>1660.83</v>
      </c>
      <c r="F20" s="32"/>
      <c r="G20" s="32"/>
      <c r="H20" s="32"/>
      <c r="I20" s="35"/>
      <c r="J20" s="31">
        <v>1660.83</v>
      </c>
      <c r="K20" s="46">
        <f>(J20/E20-1)</f>
        <v>0</v>
      </c>
      <c r="L20" s="47"/>
    </row>
    <row r="22" spans="3:13" ht="15" customHeight="1" x14ac:dyDescent="0.25"/>
    <row r="23" spans="3:13" ht="15" customHeight="1" x14ac:dyDescent="0.25"/>
    <row r="24" spans="3:13" ht="15" customHeight="1" x14ac:dyDescent="0.25"/>
    <row r="25" spans="3:13" ht="15" customHeight="1" x14ac:dyDescent="0.25"/>
    <row r="26" spans="3:13" ht="15" customHeight="1" x14ac:dyDescent="0.25"/>
    <row r="27" spans="3:13" ht="15" customHeight="1" x14ac:dyDescent="0.25"/>
    <row r="28" spans="3:13" ht="15" customHeight="1" x14ac:dyDescent="0.25"/>
    <row r="29" spans="3:13" ht="15" customHeight="1" x14ac:dyDescent="0.25"/>
    <row r="30" spans="3:13" ht="15" customHeight="1" x14ac:dyDescent="0.25"/>
    <row r="31" spans="3:13" ht="15" customHeight="1" x14ac:dyDescent="0.25"/>
    <row r="32" spans="3:13" ht="15" customHeight="1" x14ac:dyDescent="0.25"/>
    <row r="33" spans="2:4" ht="15" customHeight="1" x14ac:dyDescent="0.25"/>
    <row r="47" spans="2:4" x14ac:dyDescent="0.25">
      <c r="B47" s="41"/>
      <c r="C47" s="41"/>
      <c r="D47" s="41"/>
    </row>
    <row r="127" spans="5:5" x14ac:dyDescent="0.25">
      <c r="E127" s="36"/>
    </row>
  </sheetData>
  <mergeCells count="13">
    <mergeCell ref="C20:D20"/>
    <mergeCell ref="K20:L20"/>
    <mergeCell ref="K17:L17"/>
    <mergeCell ref="N2:Q8"/>
    <mergeCell ref="C18:D18"/>
    <mergeCell ref="K18:L18"/>
    <mergeCell ref="C19:D19"/>
    <mergeCell ref="K19:L19"/>
    <mergeCell ref="C2:E2"/>
    <mergeCell ref="K7:L7"/>
    <mergeCell ref="C6:L6"/>
    <mergeCell ref="C17:D17"/>
    <mergeCell ref="F17:I17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2018-01-01T21:09:16Z</dcterms:modified>
</cp:coreProperties>
</file>