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2980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<sst xmlns="http://schemas.openxmlformats.org/spreadsheetml/2006/main" count="195" uniqueCount="108">
  <si>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№</t>
  </si>
  <si>
    <t>Наименование работ и материалов</t>
  </si>
  <si>
    <t>ед. изм</t>
  </si>
  <si>
    <t>кол-во</t>
  </si>
  <si>
    <t>расценка  ед, руб</t>
  </si>
  <si>
    <t>расценка ВСЕГО, руб</t>
  </si>
  <si>
    <t>примечания</t>
  </si>
  <si>
    <t>м3</t>
  </si>
  <si>
    <t>т</t>
  </si>
  <si>
    <t>ИТОГО</t>
  </si>
  <si>
    <t>НДС 18%</t>
  </si>
  <si>
    <t>ВСЕГО с НДС</t>
  </si>
  <si>
    <t>Бетон В200 F100</t>
  </si>
  <si>
    <t>Доски опалубки 40мм</t>
  </si>
  <si>
    <t>Разработка грунта</t>
  </si>
  <si>
    <t>м2</t>
  </si>
  <si>
    <t>Геодезическое сопровождение</t>
  </si>
  <si>
    <t>услуга</t>
  </si>
  <si>
    <t>Обратная засыпка грунта</t>
  </si>
  <si>
    <t>Песок для строительных работ</t>
  </si>
  <si>
    <t>Монтаж перемычек</t>
  </si>
  <si>
    <t>шт</t>
  </si>
  <si>
    <t xml:space="preserve">Устройство обмазочной гидроизоляции за 2 раза </t>
  </si>
  <si>
    <t>Монтаж кровли из металлочерепицы</t>
  </si>
  <si>
    <t>Битумная гидроизоляция</t>
  </si>
  <si>
    <t>Перемычки ПБ</t>
  </si>
  <si>
    <t>Арматура А3 Д8</t>
  </si>
  <si>
    <t>Сталь угловая 100*100*8мм</t>
  </si>
  <si>
    <t>Сталь угловая 125*125*10мм</t>
  </si>
  <si>
    <t>Цементный раствор М50</t>
  </si>
  <si>
    <t>Монтаж стропильной системы</t>
  </si>
  <si>
    <t>Антисептирование деревянных конструкций</t>
  </si>
  <si>
    <t>Огнезащита деревянных конструкций</t>
  </si>
  <si>
    <t>Устройство обрешетки</t>
  </si>
  <si>
    <t>Устройство пароизоляции</t>
  </si>
  <si>
    <t>Пароизоляционная пленка</t>
  </si>
  <si>
    <t>Лист оцинкованный</t>
  </si>
  <si>
    <t>кг</t>
  </si>
  <si>
    <t>Краска "Перилакс"</t>
  </si>
  <si>
    <t>Пиломатериалы хвойных пород</t>
  </si>
  <si>
    <t>Устройство вентканалов</t>
  </si>
  <si>
    <t>Кирпич керамический</t>
  </si>
  <si>
    <t>м</t>
  </si>
  <si>
    <t xml:space="preserve">Планировка площадей </t>
  </si>
  <si>
    <t>Устройство обделок из оцинкованной стали на кровле</t>
  </si>
  <si>
    <t>Минвата ROCKWOOL</t>
  </si>
  <si>
    <t>Подготовительные работы</t>
  </si>
  <si>
    <t>Перекрытия и стены</t>
  </si>
  <si>
    <t>Кровля</t>
  </si>
  <si>
    <t>Кирпич лицевой облицовочный</t>
  </si>
  <si>
    <t>Пропитка на основе Фтористого натрия</t>
  </si>
  <si>
    <t>Сваи, Фундамент</t>
  </si>
  <si>
    <t>Бетонирование ростверков</t>
  </si>
  <si>
    <t xml:space="preserve">Монтаж ж/бетонных свай </t>
  </si>
  <si>
    <t>Керамические блоки "Поротерм 51"</t>
  </si>
  <si>
    <t>Монтаж обсадных труб</t>
  </si>
  <si>
    <t>Трубы асбестоцементные Д400мм</t>
  </si>
  <si>
    <t>Арматура А III, d= 14 мм (ячейка 200х200 мм)</t>
  </si>
  <si>
    <t xml:space="preserve">Бетон  B22,5 (M300) П4 </t>
  </si>
  <si>
    <t>Утепление перекрытия пенополистеролом</t>
  </si>
  <si>
    <t>Пенополистерол экструдированный 100мм</t>
  </si>
  <si>
    <t>ПК60.15-8Ат</t>
  </si>
  <si>
    <t>ПК51.15-8Ат</t>
  </si>
  <si>
    <t>Утепление фундамента плитами из пенополистерола</t>
  </si>
  <si>
    <t>ПК45.15-8Ат</t>
  </si>
  <si>
    <t>ПК45.12-8Ат</t>
  </si>
  <si>
    <t>ПК45.10-8Ат</t>
  </si>
  <si>
    <t>ПК42.15-8Ат</t>
  </si>
  <si>
    <t>ПК42.12-8Ат</t>
  </si>
  <si>
    <t>ПК42.10-8Ат</t>
  </si>
  <si>
    <t>Кладка наружных стен из керамических блоков, толщ 510мм</t>
  </si>
  <si>
    <t>Кладка наружных стен из облицовочного кирпича, толщ 120мм</t>
  </si>
  <si>
    <t>Кирпич керамический М100</t>
  </si>
  <si>
    <t>Отмостка</t>
  </si>
  <si>
    <t>Монтаж перекрытия из сборных ж/бетонных плит</t>
  </si>
  <si>
    <t>Монтаж участков перекрытий из монолитного ж/бетона</t>
  </si>
  <si>
    <t>Монтаж водосточной системы</t>
  </si>
  <si>
    <t>Пиломатериалы хвойных пород (брус 50*50мм, шаг 300мм)</t>
  </si>
  <si>
    <t>Подшивка скатов кровли металлическим сайдингом</t>
  </si>
  <si>
    <t>Металлический сайдинг</t>
  </si>
  <si>
    <t>Устройство теплоизоляции из минеральной ваты толщиной 150мм</t>
  </si>
  <si>
    <t>Монтаж пароизоляционной пленки</t>
  </si>
  <si>
    <t>Пленка полиэтиленовая</t>
  </si>
  <si>
    <t>Устройство песчаной подготовки под фундамент с уплотнением</t>
  </si>
  <si>
    <t>Устройство подстилающего слоя из щебня толщ 300мм</t>
  </si>
  <si>
    <t xml:space="preserve">Щебень </t>
  </si>
  <si>
    <t>Металлочерепица "Монтеррей"</t>
  </si>
  <si>
    <t xml:space="preserve">Арматура </t>
  </si>
  <si>
    <t>Бетон В25</t>
  </si>
  <si>
    <t>Сетка 5Вр-1 яч. 100*100мм</t>
  </si>
  <si>
    <t>Монтаж дорожной сетки</t>
  </si>
  <si>
    <t>Монтаж асфальтовой отмостки толщиной 80мм</t>
  </si>
  <si>
    <t>Смесь асфальтобетонная</t>
  </si>
  <si>
    <t>Комплект водосточной системы из пластика</t>
  </si>
  <si>
    <t>компл</t>
  </si>
  <si>
    <t>Кладка внутренних несущих стен из кирпича, толщ 380мм</t>
  </si>
  <si>
    <t>Кладка перегородок из кирпича толщ 120мм</t>
  </si>
  <si>
    <t>Монтаж монолитной лестницы</t>
  </si>
  <si>
    <t>Проверил____________________________</t>
  </si>
  <si>
    <t>Составил____________________________</t>
  </si>
  <si>
    <t xml:space="preserve">СМЕТНЫЙ РАСЧЕТ №01 </t>
  </si>
  <si>
    <r>
      <t xml:space="preserve">Обоснование: </t>
    </r>
    <r>
      <rPr>
        <i/>
        <sz val="12"/>
        <color indexed="8"/>
        <rFont val="Times New Roman"/>
        <family val="1"/>
      </rPr>
      <t>01/С3440.110302.1.6-ЭН</t>
    </r>
  </si>
  <si>
    <r>
      <t xml:space="preserve">Адрес: </t>
    </r>
    <r>
      <rPr>
        <i/>
        <sz val="12"/>
        <color indexed="8"/>
        <rFont val="Times New Roman"/>
        <family val="1"/>
      </rPr>
      <t>г. Москва</t>
    </r>
  </si>
  <si>
    <r>
      <t>Наименование стройки:</t>
    </r>
    <r>
      <rPr>
        <i/>
        <sz val="12"/>
        <color indexed="8"/>
        <rFont val="Times New Roman"/>
        <family val="1"/>
      </rPr>
      <t xml:space="preserve"> 
</t>
    </r>
  </si>
  <si>
    <t>126м2</t>
  </si>
  <si>
    <t>от 09.09.2018 года</t>
  </si>
  <si>
    <r>
      <t>Наименование объекта:</t>
    </r>
    <r>
      <rPr>
        <i/>
        <sz val="12"/>
        <color indexed="8"/>
        <rFont val="Times New Roman"/>
        <family val="1"/>
      </rPr>
      <t xml:space="preserve"> Строительство индивидуального жилого дома по адресу
</t>
    </r>
  </si>
  <si>
    <t xml:space="preserve">S=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</si>
</sst>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7"/>
      <color theme="1"/>
      <name val="Arial"/>
      <family val="2"/>
    </font>
    <font>
      <b/>
      <sz val="7"/>
      <color theme="1"/>
      <name val="Times New Roman"/>
      <family val="1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40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2" fillId="0" borderId="0">
      <alignment horizontal="left"/>
      <protection/>
    </xf>
    <xf numFmtId="0" fontId="42" fillId="0" borderId="0">
      <alignment horizontal="right"/>
      <protection/>
    </xf>
    <xf numFmtId="0" fontId="42" fillId="0" borderId="0">
      <alignment horizontal="right" vertical="top"/>
      <protection/>
    </xf>
    <xf numFmtId="0" fontId="40" fillId="0" borderId="1">
      <alignment horizontal="center" vertical="center"/>
      <protection/>
    </xf>
    <xf numFmtId="0" fontId="40" fillId="0" borderId="2">
      <alignment horizontal="center" vertical="center"/>
      <protection/>
    </xf>
    <xf numFmtId="0" fontId="40" fillId="0" borderId="3">
      <alignment horizontal="center" vertical="center"/>
      <protection/>
    </xf>
    <xf numFmtId="0" fontId="43" fillId="0" borderId="4">
      <alignment horizontal="center" vertical="center"/>
      <protection/>
    </xf>
    <xf numFmtId="0" fontId="40" fillId="0" borderId="2">
      <alignment horizontal="center" vertical="top"/>
      <protection/>
    </xf>
    <xf numFmtId="0" fontId="40" fillId="0" borderId="2">
      <alignment horizontal="left" vertical="top"/>
      <protection/>
    </xf>
    <xf numFmtId="0" fontId="40" fillId="0" borderId="2">
      <alignment horizontal="right" vertical="top"/>
      <protection/>
    </xf>
    <xf numFmtId="0" fontId="43" fillId="0" borderId="0">
      <alignment horizontal="left" vertical="center"/>
      <protection/>
    </xf>
    <xf numFmtId="0" fontId="43" fillId="0" borderId="5">
      <alignment horizontal="left" vertical="top"/>
      <protection/>
    </xf>
    <xf numFmtId="0" fontId="44" fillId="0" borderId="5">
      <alignment horizontal="right" vertical="top"/>
      <protection/>
    </xf>
    <xf numFmtId="0" fontId="43" fillId="0" borderId="5">
      <alignment horizontal="right" vertical="top"/>
      <protection/>
    </xf>
    <xf numFmtId="0" fontId="44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3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5" fillId="0" borderId="0">
      <alignment horizontal="center" vertical="top"/>
      <protection/>
    </xf>
    <xf numFmtId="0" fontId="45" fillId="0" borderId="0">
      <alignment horizontal="left" vertical="center"/>
      <protection/>
    </xf>
    <xf numFmtId="0" fontId="45" fillId="0" borderId="2">
      <alignment horizontal="left" vertical="top"/>
      <protection/>
    </xf>
    <xf numFmtId="0" fontId="45" fillId="0" borderId="2">
      <alignment horizontal="right" vertical="top"/>
      <protection/>
    </xf>
    <xf numFmtId="0" fontId="43" fillId="0" borderId="2">
      <alignment horizontal="right" vertical="top"/>
      <protection/>
    </xf>
    <xf numFmtId="0" fontId="45" fillId="0" borderId="0">
      <alignment horizontal="right" vertical="center"/>
      <protection/>
    </xf>
    <xf numFmtId="0" fontId="45" fillId="0" borderId="6">
      <alignment horizontal="left" vertical="top"/>
      <protection/>
    </xf>
    <xf numFmtId="0" fontId="42" fillId="0" borderId="0">
      <alignment horizontal="left" vertical="top"/>
      <protection/>
    </xf>
    <xf numFmtId="0" fontId="45" fillId="0" borderId="4">
      <alignment horizontal="left" vertical="center"/>
      <protection/>
    </xf>
    <xf numFmtId="0" fontId="46" fillId="0" borderId="0">
      <alignment horizontal="left" vertical="center"/>
      <protection/>
    </xf>
    <xf numFmtId="0" fontId="47" fillId="0" borderId="0">
      <alignment horizontal="center"/>
      <protection/>
    </xf>
    <xf numFmtId="0" fontId="42" fillId="0" borderId="0">
      <alignment horizontal="center" vertical="center"/>
      <protection/>
    </xf>
    <xf numFmtId="0" fontId="42" fillId="0" borderId="0">
      <alignment horizontal="left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8" fillId="26" borderId="7" applyNumberFormat="0" applyAlignment="0" applyProtection="0"/>
    <xf numFmtId="0" fontId="49" fillId="27" borderId="8" applyNumberFormat="0" applyAlignment="0" applyProtection="0"/>
    <xf numFmtId="0" fontId="50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28" borderId="13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3" fontId="63" fillId="0" borderId="16" xfId="0" applyNumberFormat="1" applyFont="1" applyBorder="1" applyAlignment="1">
      <alignment horizontal="center" vertical="center"/>
    </xf>
    <xf numFmtId="3" fontId="63" fillId="0" borderId="17" xfId="0" applyNumberFormat="1" applyFont="1" applyBorder="1" applyAlignment="1">
      <alignment horizontal="center" vertical="center"/>
    </xf>
    <xf numFmtId="3" fontId="63" fillId="0" borderId="17" xfId="0" applyNumberFormat="1" applyFont="1" applyBorder="1" applyAlignment="1">
      <alignment horizontal="center" vertical="center" wrapText="1"/>
    </xf>
    <xf numFmtId="3" fontId="63" fillId="0" borderId="18" xfId="0" applyNumberFormat="1" applyFont="1" applyBorder="1" applyAlignment="1">
      <alignment horizontal="center" vertical="center" wrapText="1"/>
    </xf>
    <xf numFmtId="3" fontId="64" fillId="0" borderId="19" xfId="0" applyNumberFormat="1" applyFont="1" applyBorder="1" applyAlignment="1">
      <alignment horizontal="left" vertical="center"/>
    </xf>
    <xf numFmtId="3" fontId="64" fillId="0" borderId="20" xfId="0" applyNumberFormat="1" applyFont="1" applyBorder="1" applyAlignment="1">
      <alignment horizontal="left" vertical="center"/>
    </xf>
    <xf numFmtId="3" fontId="65" fillId="0" borderId="2" xfId="0" applyNumberFormat="1" applyFont="1" applyBorder="1" applyAlignment="1">
      <alignment horizontal="left" vertical="center" wrapText="1"/>
    </xf>
    <xf numFmtId="3" fontId="64" fillId="0" borderId="21" xfId="0" applyNumberFormat="1" applyFont="1" applyBorder="1" applyAlignment="1">
      <alignment horizontal="left" vertical="center"/>
    </xf>
    <xf numFmtId="3" fontId="64" fillId="0" borderId="22" xfId="0" applyNumberFormat="1" applyFont="1" applyBorder="1" applyAlignment="1">
      <alignment horizontal="left" vertical="center"/>
    </xf>
    <xf numFmtId="3" fontId="63" fillId="0" borderId="23" xfId="0" applyNumberFormat="1" applyFont="1" applyBorder="1" applyAlignment="1">
      <alignment horizontal="left" vertical="center" wrapText="1"/>
    </xf>
    <xf numFmtId="3" fontId="65" fillId="0" borderId="24" xfId="0" applyNumberFormat="1" applyFont="1" applyBorder="1" applyAlignment="1">
      <alignment horizontal="left" vertical="center" wrapText="1"/>
    </xf>
    <xf numFmtId="3" fontId="63" fillId="0" borderId="24" xfId="0" applyNumberFormat="1" applyFont="1" applyBorder="1" applyAlignment="1">
      <alignment horizontal="left" vertical="center" wrapText="1"/>
    </xf>
    <xf numFmtId="3" fontId="64" fillId="0" borderId="25" xfId="0" applyNumberFormat="1" applyFont="1" applyBorder="1" applyAlignment="1">
      <alignment horizontal="left" vertical="center"/>
    </xf>
    <xf numFmtId="3" fontId="64" fillId="0" borderId="26" xfId="0" applyNumberFormat="1" applyFont="1" applyBorder="1" applyAlignment="1">
      <alignment horizontal="left" vertical="center"/>
    </xf>
    <xf numFmtId="3" fontId="64" fillId="0" borderId="27" xfId="0" applyNumberFormat="1" applyFont="1" applyBorder="1" applyAlignment="1">
      <alignment horizontal="left" vertical="center"/>
    </xf>
    <xf numFmtId="3" fontId="64" fillId="0" borderId="28" xfId="0" applyNumberFormat="1" applyFont="1" applyBorder="1" applyAlignment="1">
      <alignment horizontal="left" vertical="center"/>
    </xf>
    <xf numFmtId="3" fontId="65" fillId="0" borderId="29" xfId="0" applyNumberFormat="1" applyFont="1" applyBorder="1" applyAlignment="1">
      <alignment horizontal="left" vertical="center" wrapText="1"/>
    </xf>
    <xf numFmtId="3" fontId="64" fillId="0" borderId="30" xfId="0" applyNumberFormat="1" applyFont="1" applyBorder="1" applyAlignment="1">
      <alignment horizontal="left" vertical="center"/>
    </xf>
    <xf numFmtId="3" fontId="64" fillId="0" borderId="31" xfId="0" applyNumberFormat="1" applyFont="1" applyBorder="1" applyAlignment="1">
      <alignment horizontal="left" vertical="center"/>
    </xf>
    <xf numFmtId="3" fontId="65" fillId="0" borderId="32" xfId="0" applyNumberFormat="1" applyFont="1" applyBorder="1" applyAlignment="1">
      <alignment horizontal="left" vertical="center" wrapText="1"/>
    </xf>
    <xf numFmtId="3" fontId="47" fillId="33" borderId="26" xfId="0" applyNumberFormat="1" applyFont="1" applyFill="1" applyBorder="1" applyAlignment="1">
      <alignment horizontal="left" vertical="center"/>
    </xf>
    <xf numFmtId="3" fontId="47" fillId="33" borderId="23" xfId="0" applyNumberFormat="1" applyFont="1" applyFill="1" applyBorder="1" applyAlignment="1">
      <alignment horizontal="left" vertical="center" wrapText="1"/>
    </xf>
    <xf numFmtId="3" fontId="47" fillId="33" borderId="23" xfId="0" applyNumberFormat="1" applyFont="1" applyFill="1" applyBorder="1" applyAlignment="1">
      <alignment horizontal="left" vertical="center"/>
    </xf>
    <xf numFmtId="3" fontId="47" fillId="33" borderId="21" xfId="0" applyNumberFormat="1" applyFont="1" applyFill="1" applyBorder="1" applyAlignment="1">
      <alignment horizontal="left" vertical="center"/>
    </xf>
    <xf numFmtId="3" fontId="47" fillId="33" borderId="27" xfId="0" applyNumberFormat="1" applyFont="1" applyFill="1" applyBorder="1" applyAlignment="1">
      <alignment horizontal="left" vertical="center"/>
    </xf>
    <xf numFmtId="3" fontId="66" fillId="33" borderId="2" xfId="0" applyNumberFormat="1" applyFont="1" applyFill="1" applyBorder="1" applyAlignment="1">
      <alignment horizontal="left" vertical="center"/>
    </xf>
    <xf numFmtId="3" fontId="47" fillId="33" borderId="20" xfId="0" applyNumberFormat="1" applyFont="1" applyFill="1" applyBorder="1" applyAlignment="1">
      <alignment horizontal="left" vertical="center"/>
    </xf>
    <xf numFmtId="3" fontId="47" fillId="33" borderId="28" xfId="0" applyNumberFormat="1" applyFont="1" applyFill="1" applyBorder="1" applyAlignment="1">
      <alignment horizontal="left" vertical="center"/>
    </xf>
    <xf numFmtId="3" fontId="47" fillId="33" borderId="29" xfId="0" applyNumberFormat="1" applyFont="1" applyFill="1" applyBorder="1" applyAlignment="1">
      <alignment horizontal="left" vertical="center"/>
    </xf>
    <xf numFmtId="3" fontId="47" fillId="33" borderId="30" xfId="0" applyNumberFormat="1" applyFont="1" applyFill="1" applyBorder="1" applyAlignment="1">
      <alignment horizontal="left" vertical="center"/>
    </xf>
    <xf numFmtId="3" fontId="64" fillId="0" borderId="33" xfId="0" applyNumberFormat="1" applyFont="1" applyBorder="1" applyAlignment="1">
      <alignment horizontal="left" vertical="center"/>
    </xf>
    <xf numFmtId="3" fontId="64" fillId="0" borderId="34" xfId="0" applyNumberFormat="1" applyFont="1" applyBorder="1" applyAlignment="1">
      <alignment horizontal="left" vertical="center"/>
    </xf>
    <xf numFmtId="3" fontId="64" fillId="0" borderId="16" xfId="0" applyNumberFormat="1" applyFont="1" applyBorder="1" applyAlignment="1">
      <alignment horizontal="left" vertical="center"/>
    </xf>
    <xf numFmtId="3" fontId="63" fillId="0" borderId="17" xfId="0" applyNumberFormat="1" applyFont="1" applyBorder="1" applyAlignment="1">
      <alignment horizontal="left" vertical="center"/>
    </xf>
    <xf numFmtId="3" fontId="63" fillId="0" borderId="17" xfId="0" applyNumberFormat="1" applyFont="1" applyBorder="1" applyAlignment="1">
      <alignment horizontal="left" vertical="center" wrapText="1"/>
    </xf>
    <xf numFmtId="3" fontId="63" fillId="0" borderId="18" xfId="0" applyNumberFormat="1" applyFont="1" applyBorder="1" applyAlignment="1">
      <alignment horizontal="left" vertical="center"/>
    </xf>
    <xf numFmtId="3" fontId="64" fillId="0" borderId="18" xfId="0" applyNumberFormat="1" applyFont="1" applyBorder="1" applyAlignment="1">
      <alignment horizontal="left" vertical="center"/>
    </xf>
    <xf numFmtId="3" fontId="64" fillId="0" borderId="35" xfId="0" applyNumberFormat="1" applyFont="1" applyBorder="1" applyAlignment="1">
      <alignment horizontal="left" vertical="center"/>
    </xf>
    <xf numFmtId="3" fontId="64" fillId="0" borderId="36" xfId="0" applyNumberFormat="1" applyFont="1" applyBorder="1" applyAlignment="1">
      <alignment horizontal="left" vertical="center"/>
    </xf>
    <xf numFmtId="3" fontId="67" fillId="0" borderId="36" xfId="0" applyNumberFormat="1" applyFont="1" applyBorder="1" applyAlignment="1">
      <alignment horizontal="left" vertical="center"/>
    </xf>
    <xf numFmtId="0" fontId="2" fillId="0" borderId="24" xfId="0" applyNumberFormat="1" applyFont="1" applyFill="1" applyBorder="1" applyAlignment="1">
      <alignment wrapText="1"/>
    </xf>
    <xf numFmtId="3" fontId="68" fillId="0" borderId="36" xfId="0" applyNumberFormat="1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wrapText="1"/>
    </xf>
    <xf numFmtId="0" fontId="3" fillId="0" borderId="24" xfId="0" applyNumberFormat="1" applyFont="1" applyFill="1" applyBorder="1" applyAlignment="1">
      <alignment wrapText="1"/>
    </xf>
    <xf numFmtId="3" fontId="68" fillId="0" borderId="2" xfId="0" applyNumberFormat="1" applyFont="1" applyBorder="1" applyAlignment="1">
      <alignment horizontal="left" vertical="center" wrapText="1"/>
    </xf>
    <xf numFmtId="3" fontId="68" fillId="0" borderId="20" xfId="0" applyNumberFormat="1" applyFont="1" applyBorder="1" applyAlignment="1">
      <alignment horizontal="left" vertical="center"/>
    </xf>
    <xf numFmtId="3" fontId="68" fillId="0" borderId="30" xfId="0" applyNumberFormat="1" applyFont="1" applyBorder="1" applyAlignment="1">
      <alignment horizontal="left" vertical="center"/>
    </xf>
    <xf numFmtId="3" fontId="65" fillId="0" borderId="37" xfId="0" applyNumberFormat="1" applyFont="1" applyBorder="1" applyAlignment="1">
      <alignment horizontal="left" vertical="center" wrapText="1"/>
    </xf>
    <xf numFmtId="3" fontId="65" fillId="0" borderId="38" xfId="0" applyNumberFormat="1" applyFont="1" applyBorder="1" applyAlignment="1">
      <alignment horizontal="left" vertical="center" wrapText="1"/>
    </xf>
    <xf numFmtId="3" fontId="68" fillId="0" borderId="32" xfId="0" applyNumberFormat="1" applyFont="1" applyBorder="1" applyAlignment="1">
      <alignment horizontal="left" vertical="center" wrapText="1"/>
    </xf>
    <xf numFmtId="3" fontId="68" fillId="0" borderId="25" xfId="0" applyNumberFormat="1" applyFont="1" applyBorder="1" applyAlignment="1">
      <alignment horizontal="left" vertical="center"/>
    </xf>
    <xf numFmtId="3" fontId="63" fillId="0" borderId="21" xfId="0" applyNumberFormat="1" applyFont="1" applyBorder="1" applyAlignment="1">
      <alignment horizontal="left" vertical="center"/>
    </xf>
    <xf numFmtId="3" fontId="63" fillId="0" borderId="39" xfId="0" applyNumberFormat="1" applyFont="1" applyBorder="1" applyAlignment="1">
      <alignment horizontal="center" vertical="center"/>
    </xf>
    <xf numFmtId="3" fontId="63" fillId="0" borderId="40" xfId="0" applyNumberFormat="1" applyFont="1" applyBorder="1" applyAlignment="1">
      <alignment horizontal="center" vertical="center"/>
    </xf>
    <xf numFmtId="3" fontId="63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67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3" fontId="69" fillId="34" borderId="0" xfId="0" applyNumberFormat="1" applyFont="1" applyFill="1" applyAlignment="1">
      <alignment horizontal="center"/>
    </xf>
    <xf numFmtId="0" fontId="35" fillId="0" borderId="0" xfId="33" applyFont="1" applyBorder="1" applyAlignment="1">
      <alignment horizontal="left" vertical="top" wrapText="1"/>
      <protection/>
    </xf>
    <xf numFmtId="0" fontId="35" fillId="0" borderId="0" xfId="33" applyFont="1" applyBorder="1" applyAlignment="1">
      <alignment horizontal="left" vertical="top"/>
      <protection/>
    </xf>
    <xf numFmtId="0" fontId="35" fillId="0" borderId="0" xfId="33" applyFont="1" applyBorder="1" applyAlignment="1">
      <alignment vertical="top" wrapText="1"/>
      <protection/>
    </xf>
    <xf numFmtId="0" fontId="35" fillId="0" borderId="0" xfId="33" applyFont="1" applyBorder="1" applyAlignment="1">
      <alignment vertical="top"/>
      <protection/>
    </xf>
    <xf numFmtId="0" fontId="35" fillId="0" borderId="0" xfId="33" applyFont="1" applyBorder="1" applyAlignment="1">
      <alignment horizontal="left"/>
      <protection/>
    </xf>
    <xf numFmtId="0" fontId="37" fillId="0" borderId="0" xfId="33" applyFont="1" applyBorder="1" applyAlignment="1">
      <alignment horizontal="center" vertical="center" wrapText="1"/>
      <protection/>
    </xf>
    <xf numFmtId="0" fontId="35" fillId="0" borderId="0" xfId="33" applyFont="1" applyBorder="1" applyAlignment="1">
      <alignment horizontal="left" vertical="top" wrapText="1"/>
      <protection/>
    </xf>
    <xf numFmtId="0" fontId="35" fillId="0" borderId="0" xfId="33" applyFont="1" applyBorder="1" applyAlignment="1">
      <alignment/>
      <protection/>
    </xf>
    <xf numFmtId="0" fontId="38" fillId="0" borderId="0" xfId="33" applyFont="1" applyAlignment="1">
      <alignment horizontal="left"/>
      <protection/>
    </xf>
    <xf numFmtId="0" fontId="35" fillId="0" borderId="2" xfId="88" applyFont="1" applyBorder="1" applyAlignment="1">
      <alignment horizontal="right" vertical="center"/>
      <protection/>
    </xf>
    <xf numFmtId="0" fontId="37" fillId="0" borderId="2" xfId="33" applyFont="1" applyBorder="1" applyAlignment="1">
      <alignment horizontal="left" vertical="center" wrapText="1"/>
      <protection/>
    </xf>
    <xf numFmtId="2" fontId="63" fillId="0" borderId="23" xfId="0" applyNumberFormat="1" applyFont="1" applyBorder="1" applyAlignment="1">
      <alignment horizontal="right" vertical="center"/>
    </xf>
    <xf numFmtId="4" fontId="63" fillId="0" borderId="23" xfId="0" applyNumberFormat="1" applyFont="1" applyBorder="1" applyAlignment="1">
      <alignment horizontal="right" vertical="center"/>
    </xf>
    <xf numFmtId="2" fontId="65" fillId="0" borderId="2" xfId="0" applyNumberFormat="1" applyFont="1" applyBorder="1" applyAlignment="1">
      <alignment horizontal="right" vertical="center"/>
    </xf>
    <xf numFmtId="4" fontId="65" fillId="0" borderId="2" xfId="0" applyNumberFormat="1" applyFont="1" applyBorder="1" applyAlignment="1">
      <alignment horizontal="right" vertical="center"/>
    </xf>
    <xf numFmtId="2" fontId="65" fillId="0" borderId="29" xfId="0" applyNumberFormat="1" applyFont="1" applyBorder="1" applyAlignment="1">
      <alignment horizontal="right" vertical="center"/>
    </xf>
    <xf numFmtId="4" fontId="65" fillId="0" borderId="29" xfId="0" applyNumberFormat="1" applyFont="1" applyBorder="1" applyAlignment="1">
      <alignment horizontal="right" vertical="center"/>
    </xf>
    <xf numFmtId="2" fontId="65" fillId="0" borderId="24" xfId="0" applyNumberFormat="1" applyFont="1" applyBorder="1" applyAlignment="1">
      <alignment horizontal="right" vertical="center"/>
    </xf>
    <xf numFmtId="4" fontId="65" fillId="0" borderId="24" xfId="0" applyNumberFormat="1" applyFont="1" applyBorder="1" applyAlignment="1">
      <alignment horizontal="right" vertical="center"/>
    </xf>
    <xf numFmtId="2" fontId="65" fillId="0" borderId="32" xfId="0" applyNumberFormat="1" applyFont="1" applyBorder="1" applyAlignment="1">
      <alignment horizontal="right" vertical="center"/>
    </xf>
    <xf numFmtId="4" fontId="65" fillId="0" borderId="32" xfId="0" applyNumberFormat="1" applyFont="1" applyBorder="1" applyAlignment="1">
      <alignment horizontal="right" vertical="center"/>
    </xf>
    <xf numFmtId="2" fontId="63" fillId="0" borderId="24" xfId="0" applyNumberFormat="1" applyFont="1" applyBorder="1" applyAlignment="1">
      <alignment horizontal="right" vertical="center"/>
    </xf>
    <xf numFmtId="4" fontId="63" fillId="0" borderId="24" xfId="0" applyNumberFormat="1" applyFont="1" applyBorder="1" applyAlignment="1">
      <alignment horizontal="right" vertical="center"/>
    </xf>
    <xf numFmtId="2" fontId="65" fillId="0" borderId="38" xfId="0" applyNumberFormat="1" applyFont="1" applyBorder="1" applyAlignment="1">
      <alignment horizontal="right" vertical="center"/>
    </xf>
    <xf numFmtId="4" fontId="65" fillId="0" borderId="38" xfId="0" applyNumberFormat="1" applyFont="1" applyBorder="1" applyAlignment="1">
      <alignment horizontal="right" vertical="center"/>
    </xf>
    <xf numFmtId="2" fontId="67" fillId="0" borderId="38" xfId="0" applyNumberFormat="1" applyFont="1" applyBorder="1" applyAlignment="1">
      <alignment horizontal="right" vertical="center"/>
    </xf>
    <xf numFmtId="4" fontId="67" fillId="0" borderId="38" xfId="0" applyNumberFormat="1" applyFont="1" applyBorder="1" applyAlignment="1">
      <alignment horizontal="right" vertical="center"/>
    </xf>
    <xf numFmtId="2" fontId="63" fillId="0" borderId="2" xfId="0" applyNumberFormat="1" applyFont="1" applyBorder="1" applyAlignment="1">
      <alignment horizontal="right" vertical="center"/>
    </xf>
    <xf numFmtId="4" fontId="65" fillId="0" borderId="23" xfId="0" applyNumberFormat="1" applyFont="1" applyBorder="1" applyAlignment="1">
      <alignment horizontal="right" vertical="center"/>
    </xf>
    <xf numFmtId="2" fontId="65" fillId="0" borderId="37" xfId="0" applyNumberFormat="1" applyFont="1" applyBorder="1" applyAlignment="1">
      <alignment horizontal="right" vertical="center"/>
    </xf>
    <xf numFmtId="4" fontId="65" fillId="0" borderId="37" xfId="0" applyNumberFormat="1" applyFont="1" applyBorder="1" applyAlignment="1">
      <alignment horizontal="right" vertical="center"/>
    </xf>
    <xf numFmtId="3" fontId="63" fillId="0" borderId="17" xfId="0" applyNumberFormat="1" applyFont="1" applyBorder="1" applyAlignment="1">
      <alignment horizontal="right" vertical="center" wrapText="1"/>
    </xf>
    <xf numFmtId="4" fontId="63" fillId="0" borderId="17" xfId="0" applyNumberFormat="1" applyFont="1" applyBorder="1" applyAlignment="1">
      <alignment horizontal="right" vertical="center"/>
    </xf>
    <xf numFmtId="2" fontId="63" fillId="0" borderId="17" xfId="0" applyNumberFormat="1" applyFont="1" applyBorder="1" applyAlignment="1">
      <alignment horizontal="right" vertical="center"/>
    </xf>
    <xf numFmtId="3" fontId="63" fillId="0" borderId="24" xfId="0" applyNumberFormat="1" applyFont="1" applyBorder="1" applyAlignment="1">
      <alignment horizontal="center" vertical="center"/>
    </xf>
    <xf numFmtId="3" fontId="65" fillId="0" borderId="32" xfId="0" applyNumberFormat="1" applyFont="1" applyBorder="1" applyAlignment="1">
      <alignment horizontal="center" vertical="center"/>
    </xf>
    <xf numFmtId="3" fontId="63" fillId="0" borderId="23" xfId="0" applyNumberFormat="1" applyFont="1" applyBorder="1" applyAlignment="1">
      <alignment horizontal="center" vertical="center"/>
    </xf>
    <xf numFmtId="3" fontId="65" fillId="0" borderId="29" xfId="0" applyNumberFormat="1" applyFont="1" applyBorder="1" applyAlignment="1">
      <alignment horizontal="center" vertical="center"/>
    </xf>
    <xf numFmtId="3" fontId="65" fillId="0" borderId="2" xfId="0" applyNumberFormat="1" applyFont="1" applyBorder="1" applyAlignment="1">
      <alignment horizontal="center" vertical="center"/>
    </xf>
    <xf numFmtId="3" fontId="65" fillId="0" borderId="24" xfId="0" applyNumberFormat="1" applyFont="1" applyBorder="1" applyAlignment="1">
      <alignment horizontal="center" vertical="center"/>
    </xf>
    <xf numFmtId="3" fontId="65" fillId="0" borderId="37" xfId="0" applyNumberFormat="1" applyFont="1" applyBorder="1" applyAlignment="1">
      <alignment horizontal="center" vertical="center"/>
    </xf>
    <xf numFmtId="3" fontId="68" fillId="0" borderId="2" xfId="0" applyNumberFormat="1" applyFont="1" applyBorder="1" applyAlignment="1">
      <alignment horizontal="center" vertical="center"/>
    </xf>
    <xf numFmtId="3" fontId="68" fillId="0" borderId="32" xfId="0" applyNumberFormat="1" applyFont="1" applyBorder="1" applyAlignment="1">
      <alignment horizontal="center" vertical="center"/>
    </xf>
    <xf numFmtId="3" fontId="65" fillId="0" borderId="38" xfId="0" applyNumberFormat="1" applyFont="1" applyBorder="1" applyAlignment="1">
      <alignment horizontal="center" vertical="center"/>
    </xf>
    <xf numFmtId="3" fontId="67" fillId="0" borderId="38" xfId="0" applyNumberFormat="1" applyFont="1" applyBorder="1" applyAlignment="1">
      <alignment horizontal="center" vertical="center"/>
    </xf>
    <xf numFmtId="3" fontId="47" fillId="33" borderId="23" xfId="0" applyNumberFormat="1" applyFont="1" applyFill="1" applyBorder="1" applyAlignment="1">
      <alignment horizontal="right" vertical="center"/>
    </xf>
    <xf numFmtId="3" fontId="66" fillId="33" borderId="24" xfId="0" applyNumberFormat="1" applyFont="1" applyFill="1" applyBorder="1" applyAlignment="1">
      <alignment horizontal="right" vertical="center"/>
    </xf>
    <xf numFmtId="3" fontId="47" fillId="33" borderId="37" xfId="0" applyNumberFormat="1" applyFont="1" applyFill="1" applyBorder="1" applyAlignment="1">
      <alignment horizontal="right" vertic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12" xfId="38"/>
    <cellStyle name="S13" xfId="39"/>
    <cellStyle name="S14" xfId="40"/>
    <cellStyle name="S15" xfId="41"/>
    <cellStyle name="S16" xfId="42"/>
    <cellStyle name="S17" xfId="43"/>
    <cellStyle name="S18" xfId="44"/>
    <cellStyle name="S19" xfId="45"/>
    <cellStyle name="S2" xfId="46"/>
    <cellStyle name="S20" xfId="47"/>
    <cellStyle name="S21" xfId="48"/>
    <cellStyle name="S22" xfId="49"/>
    <cellStyle name="S23" xfId="50"/>
    <cellStyle name="S24" xfId="51"/>
    <cellStyle name="S25" xfId="52"/>
    <cellStyle name="S26" xfId="53"/>
    <cellStyle name="S27" xfId="54"/>
    <cellStyle name="S28" xfId="55"/>
    <cellStyle name="S29" xfId="56"/>
    <cellStyle name="S3" xfId="57"/>
    <cellStyle name="S30" xfId="58"/>
    <cellStyle name="S31" xfId="59"/>
    <cellStyle name="S32" xfId="60"/>
    <cellStyle name="S33" xfId="61"/>
    <cellStyle name="S34" xfId="62"/>
    <cellStyle name="S4" xfId="63"/>
    <cellStyle name="S5" xfId="64"/>
    <cellStyle name="S6" xfId="65"/>
    <cellStyle name="S7" xfId="66"/>
    <cellStyle name="S8" xfId="67"/>
    <cellStyle name="S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3.8515625" style="0" customWidth="1"/>
    <col min="2" max="2" width="85.7109375" style="0" customWidth="1"/>
    <col min="3" max="3" width="8.421875" style="0" customWidth="1"/>
    <col min="4" max="4" width="10.8515625" style="0" customWidth="1"/>
    <col min="5" max="5" width="12.00390625" style="0" customWidth="1"/>
    <col min="6" max="6" width="13.140625" style="0" customWidth="1"/>
    <col min="7" max="7" width="27.421875" style="0" customWidth="1"/>
  </cols>
  <sheetData>
    <row r="2" spans="1:7" s="59" customFormat="1" ht="18.75">
      <c r="A2" s="60" t="s">
        <v>100</v>
      </c>
      <c r="B2" s="60"/>
      <c r="C2" s="60"/>
      <c r="D2" s="60"/>
      <c r="E2" s="60"/>
      <c r="F2" s="60"/>
      <c r="G2" s="60"/>
    </row>
    <row r="3" spans="1:7" s="59" customFormat="1" ht="15.75">
      <c r="A3" s="58"/>
      <c r="B3" s="69" t="s">
        <v>105</v>
      </c>
      <c r="C3" s="69"/>
      <c r="D3" s="69"/>
      <c r="E3" s="58"/>
      <c r="F3" s="58"/>
      <c r="G3" s="58"/>
    </row>
    <row r="4" spans="1:7" s="59" customFormat="1" ht="15">
      <c r="A4" s="58"/>
      <c r="B4" s="58"/>
      <c r="C4" s="58"/>
      <c r="D4" s="58"/>
      <c r="E4" s="58"/>
      <c r="F4" s="58"/>
      <c r="G4" s="58"/>
    </row>
    <row r="5" spans="1:7" s="59" customFormat="1" ht="31.5">
      <c r="A5" s="58"/>
      <c r="B5" s="67" t="s">
        <v>103</v>
      </c>
      <c r="C5" s="68"/>
      <c r="D5" s="68"/>
      <c r="E5" s="70" t="s">
        <v>107</v>
      </c>
      <c r="F5" s="71" t="s">
        <v>104</v>
      </c>
      <c r="G5" s="68"/>
    </row>
    <row r="6" spans="1:7" s="59" customFormat="1" ht="15.75">
      <c r="A6" s="58"/>
      <c r="B6" s="61" t="s">
        <v>106</v>
      </c>
      <c r="C6" s="62"/>
      <c r="D6" s="62"/>
      <c r="E6" s="62"/>
      <c r="F6" s="62"/>
      <c r="G6" s="62"/>
    </row>
    <row r="7" spans="1:7" s="59" customFormat="1" ht="15.75">
      <c r="A7" s="58"/>
      <c r="B7" s="63" t="s">
        <v>101</v>
      </c>
      <c r="C7" s="64"/>
      <c r="D7" s="64"/>
      <c r="E7" s="64"/>
      <c r="F7" s="64"/>
      <c r="G7" s="64"/>
    </row>
    <row r="8" spans="1:7" s="59" customFormat="1" ht="15.75">
      <c r="A8" s="58"/>
      <c r="B8" s="65" t="s">
        <v>102</v>
      </c>
      <c r="C8" s="65"/>
      <c r="D8" s="65"/>
      <c r="E8" s="65"/>
      <c r="F8" s="66"/>
      <c r="G8" s="66"/>
    </row>
    <row r="9" spans="1:7" s="59" customFormat="1" ht="15.75" thickBot="1">
      <c r="A9" s="58"/>
      <c r="B9"/>
      <c r="C9"/>
      <c r="D9"/>
      <c r="E9"/>
      <c r="F9"/>
      <c r="G9"/>
    </row>
    <row r="10" spans="1:7" ht="45.75" thickBot="1">
      <c r="A10" s="1" t="s">
        <v>0</v>
      </c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</row>
    <row r="11" spans="1:7" ht="15.75" thickBot="1">
      <c r="A11" s="53" t="s">
        <v>46</v>
      </c>
      <c r="B11" s="54"/>
      <c r="C11" s="54"/>
      <c r="D11" s="54"/>
      <c r="E11" s="54"/>
      <c r="F11" s="54"/>
      <c r="G11" s="55"/>
    </row>
    <row r="12" spans="1:7" ht="15.75" thickBot="1">
      <c r="A12" s="33">
        <v>1</v>
      </c>
      <c r="B12" s="34" t="s">
        <v>16</v>
      </c>
      <c r="C12" s="3" t="s">
        <v>17</v>
      </c>
      <c r="D12" s="92">
        <v>1</v>
      </c>
      <c r="E12" s="92">
        <v>15000</v>
      </c>
      <c r="F12" s="93">
        <f>D12*E12</f>
        <v>15000</v>
      </c>
      <c r="G12" s="4"/>
    </row>
    <row r="13" spans="1:7" ht="16.5" customHeight="1" thickBot="1">
      <c r="A13" s="33">
        <v>2</v>
      </c>
      <c r="B13" s="35" t="s">
        <v>43</v>
      </c>
      <c r="C13" s="2" t="s">
        <v>15</v>
      </c>
      <c r="D13" s="94">
        <v>300</v>
      </c>
      <c r="E13" s="94">
        <v>130</v>
      </c>
      <c r="F13" s="93">
        <f>D13*E13</f>
        <v>39000</v>
      </c>
      <c r="G13" s="36"/>
    </row>
    <row r="14" spans="1:7" ht="16.5" customHeight="1" thickBot="1">
      <c r="A14" s="33">
        <v>3</v>
      </c>
      <c r="B14" s="35" t="s">
        <v>14</v>
      </c>
      <c r="C14" s="2" t="s">
        <v>7</v>
      </c>
      <c r="D14" s="94">
        <v>190</v>
      </c>
      <c r="E14" s="94">
        <v>450</v>
      </c>
      <c r="F14" s="93">
        <f>D14*E14</f>
        <v>85500</v>
      </c>
      <c r="G14" s="36"/>
    </row>
    <row r="15" spans="1:7" ht="16.5" customHeight="1" thickBot="1">
      <c r="A15" s="33">
        <v>4</v>
      </c>
      <c r="B15" s="35" t="s">
        <v>18</v>
      </c>
      <c r="C15" s="2" t="s">
        <v>7</v>
      </c>
      <c r="D15" s="94">
        <v>81.5</v>
      </c>
      <c r="E15" s="94">
        <v>620</v>
      </c>
      <c r="F15" s="93">
        <f>D15*E15</f>
        <v>50530</v>
      </c>
      <c r="G15" s="37"/>
    </row>
    <row r="16" spans="1:7" ht="16.5" customHeight="1" thickBot="1">
      <c r="A16" s="53" t="s">
        <v>51</v>
      </c>
      <c r="B16" s="54"/>
      <c r="C16" s="54"/>
      <c r="D16" s="54"/>
      <c r="E16" s="54"/>
      <c r="F16" s="54"/>
      <c r="G16" s="55"/>
    </row>
    <row r="17" spans="1:7" ht="16.5" customHeight="1">
      <c r="A17" s="5">
        <v>5</v>
      </c>
      <c r="B17" s="12" t="s">
        <v>83</v>
      </c>
      <c r="C17" s="95" t="s">
        <v>7</v>
      </c>
      <c r="D17" s="82">
        <v>108.4</v>
      </c>
      <c r="E17" s="82">
        <v>600</v>
      </c>
      <c r="F17" s="83">
        <f aca="true" t="shared" si="0" ref="F17:F23">D17*E17</f>
        <v>65040</v>
      </c>
      <c r="G17" s="9"/>
    </row>
    <row r="18" spans="1:7" ht="16.5" customHeight="1" thickBot="1">
      <c r="A18" s="38">
        <v>6</v>
      </c>
      <c r="B18" s="20" t="s">
        <v>19</v>
      </c>
      <c r="C18" s="96" t="s">
        <v>7</v>
      </c>
      <c r="D18" s="80">
        <f>D17</f>
        <v>108.4</v>
      </c>
      <c r="E18" s="80">
        <v>800</v>
      </c>
      <c r="F18" s="85">
        <f t="shared" si="0"/>
        <v>86720</v>
      </c>
      <c r="G18" s="39"/>
    </row>
    <row r="19" spans="1:7" ht="16.5" customHeight="1">
      <c r="A19" s="14">
        <v>7</v>
      </c>
      <c r="B19" s="10" t="s">
        <v>55</v>
      </c>
      <c r="C19" s="97" t="s">
        <v>42</v>
      </c>
      <c r="D19" s="72">
        <f>53*3.5</f>
        <v>185.5</v>
      </c>
      <c r="E19" s="72">
        <v>1000</v>
      </c>
      <c r="F19" s="89">
        <f t="shared" si="0"/>
        <v>185500</v>
      </c>
      <c r="G19" s="8"/>
    </row>
    <row r="20" spans="1:7" ht="16.5" customHeight="1" thickBot="1">
      <c r="A20" s="16">
        <v>8</v>
      </c>
      <c r="B20" s="17" t="s">
        <v>56</v>
      </c>
      <c r="C20" s="98" t="s">
        <v>42</v>
      </c>
      <c r="D20" s="76">
        <f>D19</f>
        <v>185.5</v>
      </c>
      <c r="E20" s="76">
        <v>1200</v>
      </c>
      <c r="F20" s="77">
        <f t="shared" si="0"/>
        <v>222600</v>
      </c>
      <c r="G20" s="18"/>
    </row>
    <row r="21" spans="1:7" ht="16.5" customHeight="1">
      <c r="A21" s="14">
        <v>9</v>
      </c>
      <c r="B21" s="10" t="s">
        <v>53</v>
      </c>
      <c r="C21" s="97" t="s">
        <v>7</v>
      </c>
      <c r="D21" s="72">
        <f>0.13*3.5*55</f>
        <v>25.025000000000002</v>
      </c>
      <c r="E21" s="72">
        <v>3900</v>
      </c>
      <c r="F21" s="73">
        <f t="shared" si="0"/>
        <v>97597.50000000001</v>
      </c>
      <c r="G21" s="8"/>
    </row>
    <row r="22" spans="1:7" ht="16.5" customHeight="1">
      <c r="A22" s="15">
        <v>10</v>
      </c>
      <c r="B22" s="7" t="s">
        <v>88</v>
      </c>
      <c r="C22" s="99" t="s">
        <v>7</v>
      </c>
      <c r="D22" s="74">
        <f>D21</f>
        <v>25.025000000000002</v>
      </c>
      <c r="E22" s="74">
        <v>3700</v>
      </c>
      <c r="F22" s="75">
        <f t="shared" si="0"/>
        <v>92592.50000000001</v>
      </c>
      <c r="G22" s="6"/>
    </row>
    <row r="23" spans="1:7" ht="16.5" customHeight="1" thickBot="1">
      <c r="A23" s="16">
        <v>11</v>
      </c>
      <c r="B23" s="17" t="s">
        <v>87</v>
      </c>
      <c r="C23" s="98" t="s">
        <v>8</v>
      </c>
      <c r="D23" s="76">
        <f>D22*0.12</f>
        <v>3.003</v>
      </c>
      <c r="E23" s="76">
        <f>33500</f>
        <v>33500</v>
      </c>
      <c r="F23" s="77">
        <f t="shared" si="0"/>
        <v>100600.5</v>
      </c>
      <c r="G23" s="18"/>
    </row>
    <row r="24" spans="1:7" ht="15">
      <c r="A24" s="14">
        <v>12</v>
      </c>
      <c r="B24" s="10" t="s">
        <v>52</v>
      </c>
      <c r="C24" s="97" t="s">
        <v>7</v>
      </c>
      <c r="D24" s="72">
        <v>64.16</v>
      </c>
      <c r="E24" s="72">
        <v>3100</v>
      </c>
      <c r="F24" s="73">
        <f aca="true" t="shared" si="1" ref="F24:F31">D24*E24</f>
        <v>198896</v>
      </c>
      <c r="G24" s="8"/>
    </row>
    <row r="25" spans="1:7" ht="15">
      <c r="A25" s="5">
        <v>13</v>
      </c>
      <c r="B25" s="7" t="s">
        <v>12</v>
      </c>
      <c r="C25" s="99" t="s">
        <v>7</v>
      </c>
      <c r="D25" s="74">
        <f>D24</f>
        <v>64.16</v>
      </c>
      <c r="E25" s="74">
        <v>3700</v>
      </c>
      <c r="F25" s="79">
        <f t="shared" si="1"/>
        <v>237392</v>
      </c>
      <c r="G25" s="6"/>
    </row>
    <row r="26" spans="1:7" ht="15">
      <c r="A26" s="5">
        <v>14</v>
      </c>
      <c r="B26" s="11" t="s">
        <v>87</v>
      </c>
      <c r="C26" s="100" t="s">
        <v>8</v>
      </c>
      <c r="D26" s="78">
        <f>D25*0.12</f>
        <v>7.699199999999999</v>
      </c>
      <c r="E26" s="78">
        <v>33500</v>
      </c>
      <c r="F26" s="79">
        <f t="shared" si="1"/>
        <v>257923.19999999998</v>
      </c>
      <c r="G26" s="9"/>
    </row>
    <row r="27" spans="1:7" ht="15.75" thickBot="1">
      <c r="A27" s="31">
        <v>15</v>
      </c>
      <c r="B27" s="48" t="s">
        <v>13</v>
      </c>
      <c r="C27" s="101" t="s">
        <v>15</v>
      </c>
      <c r="D27" s="90">
        <f>D25/2.3</f>
        <v>27.895652173913046</v>
      </c>
      <c r="E27" s="90">
        <f>7500*0.04</f>
        <v>300</v>
      </c>
      <c r="F27" s="91">
        <f t="shared" si="1"/>
        <v>8368.695652173914</v>
      </c>
      <c r="G27" s="32"/>
    </row>
    <row r="28" spans="1:7" ht="15">
      <c r="A28" s="5">
        <v>16</v>
      </c>
      <c r="B28" s="12" t="s">
        <v>22</v>
      </c>
      <c r="C28" s="95" t="s">
        <v>15</v>
      </c>
      <c r="D28" s="82">
        <f>64.16*2.4</f>
        <v>153.98399999999998</v>
      </c>
      <c r="E28" s="82">
        <v>40</v>
      </c>
      <c r="F28" s="83">
        <f t="shared" si="1"/>
        <v>6159.359999999999</v>
      </c>
      <c r="G28" s="9"/>
    </row>
    <row r="29" spans="1:7" ht="15.75" thickBot="1">
      <c r="A29" s="38">
        <v>17</v>
      </c>
      <c r="B29" s="20" t="s">
        <v>24</v>
      </c>
      <c r="C29" s="96" t="s">
        <v>37</v>
      </c>
      <c r="D29" s="80">
        <f>D28*0.2</f>
        <v>30.796799999999998</v>
      </c>
      <c r="E29" s="80">
        <v>70</v>
      </c>
      <c r="F29" s="81">
        <f t="shared" si="1"/>
        <v>2155.776</v>
      </c>
      <c r="G29" s="13"/>
    </row>
    <row r="30" spans="1:7" ht="15">
      <c r="A30" s="14">
        <v>18</v>
      </c>
      <c r="B30" s="10" t="s">
        <v>63</v>
      </c>
      <c r="C30" s="97" t="s">
        <v>15</v>
      </c>
      <c r="D30" s="72">
        <f>1.2*92.64</f>
        <v>111.16799999999999</v>
      </c>
      <c r="E30" s="72">
        <v>200</v>
      </c>
      <c r="F30" s="73">
        <f t="shared" si="1"/>
        <v>22233.6</v>
      </c>
      <c r="G30" s="8"/>
    </row>
    <row r="31" spans="1:7" ht="15.75" thickBot="1">
      <c r="A31" s="31">
        <v>19</v>
      </c>
      <c r="B31" s="17" t="s">
        <v>60</v>
      </c>
      <c r="C31" s="98" t="s">
        <v>7</v>
      </c>
      <c r="D31" s="76">
        <f>D30*0.1</f>
        <v>11.1168</v>
      </c>
      <c r="E31" s="76">
        <v>4500</v>
      </c>
      <c r="F31" s="77">
        <f t="shared" si="1"/>
        <v>50025.6</v>
      </c>
      <c r="G31" s="18"/>
    </row>
    <row r="32" spans="1:7" ht="15.75" thickBot="1">
      <c r="A32" s="53" t="s">
        <v>47</v>
      </c>
      <c r="B32" s="54"/>
      <c r="C32" s="54"/>
      <c r="D32" s="54"/>
      <c r="E32" s="54"/>
      <c r="F32" s="54"/>
      <c r="G32" s="55"/>
    </row>
    <row r="33" spans="1:7" ht="15">
      <c r="A33" s="14">
        <v>20</v>
      </c>
      <c r="B33" s="10" t="s">
        <v>74</v>
      </c>
      <c r="C33" s="97" t="s">
        <v>21</v>
      </c>
      <c r="D33" s="72">
        <f>D34+D35+D36+D37+D38+D39+D40+D41</f>
        <v>17</v>
      </c>
      <c r="E33" s="72">
        <v>1200</v>
      </c>
      <c r="F33" s="73">
        <f aca="true" t="shared" si="2" ref="F33:F72">D33*E33</f>
        <v>20400</v>
      </c>
      <c r="G33" s="8"/>
    </row>
    <row r="34" spans="1:7" ht="15">
      <c r="A34" s="15">
        <v>21</v>
      </c>
      <c r="B34" s="45" t="s">
        <v>61</v>
      </c>
      <c r="C34" s="102" t="s">
        <v>21</v>
      </c>
      <c r="D34" s="74">
        <v>3</v>
      </c>
      <c r="E34" s="74">
        <v>9800</v>
      </c>
      <c r="F34" s="75">
        <f>D34*E34</f>
        <v>29400</v>
      </c>
      <c r="G34" s="46"/>
    </row>
    <row r="35" spans="1:7" ht="15">
      <c r="A35" s="15">
        <v>22</v>
      </c>
      <c r="B35" s="45" t="s">
        <v>62</v>
      </c>
      <c r="C35" s="102" t="s">
        <v>21</v>
      </c>
      <c r="D35" s="74">
        <v>3</v>
      </c>
      <c r="E35" s="74">
        <v>9200</v>
      </c>
      <c r="F35" s="75">
        <f aca="true" t="shared" si="3" ref="F35:F41">D35*E35</f>
        <v>27600</v>
      </c>
      <c r="G35" s="46"/>
    </row>
    <row r="36" spans="1:7" ht="15">
      <c r="A36" s="15">
        <v>23</v>
      </c>
      <c r="B36" s="45" t="s">
        <v>64</v>
      </c>
      <c r="C36" s="102" t="s">
        <v>21</v>
      </c>
      <c r="D36" s="74">
        <v>1</v>
      </c>
      <c r="E36" s="74">
        <v>8317</v>
      </c>
      <c r="F36" s="75">
        <f t="shared" si="3"/>
        <v>8317</v>
      </c>
      <c r="G36" s="46"/>
    </row>
    <row r="37" spans="1:7" ht="15">
      <c r="A37" s="15">
        <v>24</v>
      </c>
      <c r="B37" s="45" t="s">
        <v>65</v>
      </c>
      <c r="C37" s="102" t="s">
        <v>21</v>
      </c>
      <c r="D37" s="74">
        <v>2</v>
      </c>
      <c r="E37" s="74">
        <v>6715</v>
      </c>
      <c r="F37" s="75">
        <f t="shared" si="3"/>
        <v>13430</v>
      </c>
      <c r="G37" s="46"/>
    </row>
    <row r="38" spans="1:7" ht="15">
      <c r="A38" s="15">
        <v>25</v>
      </c>
      <c r="B38" s="45" t="s">
        <v>66</v>
      </c>
      <c r="C38" s="102" t="s">
        <v>21</v>
      </c>
      <c r="D38" s="74">
        <v>1</v>
      </c>
      <c r="E38" s="74">
        <v>6075</v>
      </c>
      <c r="F38" s="75">
        <f t="shared" si="3"/>
        <v>6075</v>
      </c>
      <c r="G38" s="46"/>
    </row>
    <row r="39" spans="1:7" ht="15">
      <c r="A39" s="15">
        <v>26</v>
      </c>
      <c r="B39" s="45" t="s">
        <v>67</v>
      </c>
      <c r="C39" s="102" t="s">
        <v>21</v>
      </c>
      <c r="D39" s="74">
        <v>5</v>
      </c>
      <c r="E39" s="74">
        <v>7205</v>
      </c>
      <c r="F39" s="75">
        <f t="shared" si="3"/>
        <v>36025</v>
      </c>
      <c r="G39" s="46"/>
    </row>
    <row r="40" spans="1:7" ht="15">
      <c r="A40" s="15">
        <v>27</v>
      </c>
      <c r="B40" s="45" t="s">
        <v>68</v>
      </c>
      <c r="C40" s="102" t="s">
        <v>21</v>
      </c>
      <c r="D40" s="74">
        <v>1</v>
      </c>
      <c r="E40" s="74">
        <v>7050</v>
      </c>
      <c r="F40" s="75">
        <f t="shared" si="3"/>
        <v>7050</v>
      </c>
      <c r="G40" s="46"/>
    </row>
    <row r="41" spans="1:7" ht="15.75" thickBot="1">
      <c r="A41" s="19">
        <v>28</v>
      </c>
      <c r="B41" s="50" t="s">
        <v>69</v>
      </c>
      <c r="C41" s="103" t="s">
        <v>21</v>
      </c>
      <c r="D41" s="80">
        <v>1</v>
      </c>
      <c r="E41" s="80">
        <v>6800</v>
      </c>
      <c r="F41" s="81">
        <f t="shared" si="3"/>
        <v>6800</v>
      </c>
      <c r="G41" s="51"/>
    </row>
    <row r="42" spans="1:7" ht="15">
      <c r="A42" s="14">
        <v>29</v>
      </c>
      <c r="B42" s="10" t="s">
        <v>75</v>
      </c>
      <c r="C42" s="97" t="s">
        <v>7</v>
      </c>
      <c r="D42" s="72">
        <f>55*0.3</f>
        <v>16.5</v>
      </c>
      <c r="E42" s="72">
        <v>3300</v>
      </c>
      <c r="F42" s="73">
        <f aca="true" t="shared" si="4" ref="F42:F47">D42*E42</f>
        <v>54450</v>
      </c>
      <c r="G42" s="52"/>
    </row>
    <row r="43" spans="1:7" ht="15">
      <c r="A43" s="15">
        <v>30</v>
      </c>
      <c r="B43" s="43" t="s">
        <v>58</v>
      </c>
      <c r="C43" s="99" t="s">
        <v>7</v>
      </c>
      <c r="D43" s="74">
        <f>D42</f>
        <v>16.5</v>
      </c>
      <c r="E43" s="74">
        <v>3700</v>
      </c>
      <c r="F43" s="75">
        <f t="shared" si="4"/>
        <v>61050</v>
      </c>
      <c r="G43" s="46"/>
    </row>
    <row r="44" spans="1:7" ht="15">
      <c r="A44" s="15">
        <v>31</v>
      </c>
      <c r="B44" s="43" t="s">
        <v>57</v>
      </c>
      <c r="C44" s="99" t="s">
        <v>8</v>
      </c>
      <c r="D44" s="74">
        <f>D42*0.15</f>
        <v>2.475</v>
      </c>
      <c r="E44" s="74">
        <f>34500</f>
        <v>34500</v>
      </c>
      <c r="F44" s="75">
        <f t="shared" si="4"/>
        <v>85387.5</v>
      </c>
      <c r="G44" s="46"/>
    </row>
    <row r="45" spans="1:7" ht="15.75" thickBot="1">
      <c r="A45" s="16">
        <v>32</v>
      </c>
      <c r="B45" s="17" t="s">
        <v>13</v>
      </c>
      <c r="C45" s="98" t="s">
        <v>15</v>
      </c>
      <c r="D45" s="76">
        <f>D43/2.3</f>
        <v>7.173913043478262</v>
      </c>
      <c r="E45" s="76">
        <f>7500*0.04</f>
        <v>300</v>
      </c>
      <c r="F45" s="77">
        <f t="shared" si="4"/>
        <v>2152.1739130434785</v>
      </c>
      <c r="G45" s="47"/>
    </row>
    <row r="46" spans="1:7" ht="15">
      <c r="A46" s="5">
        <v>33</v>
      </c>
      <c r="B46" s="12" t="s">
        <v>81</v>
      </c>
      <c r="C46" s="95" t="s">
        <v>15</v>
      </c>
      <c r="D46" s="82">
        <v>271</v>
      </c>
      <c r="E46" s="82">
        <v>35</v>
      </c>
      <c r="F46" s="83">
        <f t="shared" si="4"/>
        <v>9485</v>
      </c>
      <c r="G46" s="9"/>
    </row>
    <row r="47" spans="1:7" ht="15.75" thickBot="1">
      <c r="A47" s="38">
        <v>34</v>
      </c>
      <c r="B47" s="41" t="s">
        <v>82</v>
      </c>
      <c r="C47" s="104" t="s">
        <v>15</v>
      </c>
      <c r="D47" s="84">
        <f>D46</f>
        <v>271</v>
      </c>
      <c r="E47" s="84">
        <v>32</v>
      </c>
      <c r="F47" s="85">
        <f t="shared" si="4"/>
        <v>8672</v>
      </c>
      <c r="G47" s="40"/>
    </row>
    <row r="48" spans="1:7" ht="15">
      <c r="A48" s="14">
        <v>35</v>
      </c>
      <c r="B48" s="10" t="s">
        <v>59</v>
      </c>
      <c r="C48" s="97" t="s">
        <v>15</v>
      </c>
      <c r="D48" s="72">
        <v>271</v>
      </c>
      <c r="E48" s="72">
        <v>180</v>
      </c>
      <c r="F48" s="73"/>
      <c r="G48" s="8"/>
    </row>
    <row r="49" spans="1:7" ht="15.75" thickBot="1">
      <c r="A49" s="38">
        <v>36</v>
      </c>
      <c r="B49" s="41" t="s">
        <v>60</v>
      </c>
      <c r="C49" s="105" t="s">
        <v>15</v>
      </c>
      <c r="D49" s="86">
        <f>D48*0.1</f>
        <v>27.1</v>
      </c>
      <c r="E49" s="74">
        <v>4500</v>
      </c>
      <c r="F49" s="87"/>
      <c r="G49" s="42"/>
    </row>
    <row r="50" spans="1:7" ht="15">
      <c r="A50" s="14">
        <v>37</v>
      </c>
      <c r="B50" s="10" t="s">
        <v>70</v>
      </c>
      <c r="C50" s="97" t="s">
        <v>7</v>
      </c>
      <c r="D50" s="72">
        <f>79+76.5+20</f>
        <v>175.5</v>
      </c>
      <c r="E50" s="72">
        <v>2900</v>
      </c>
      <c r="F50" s="73">
        <f t="shared" si="2"/>
        <v>508950</v>
      </c>
      <c r="G50" s="8"/>
    </row>
    <row r="51" spans="1:7" ht="15">
      <c r="A51" s="15">
        <v>38</v>
      </c>
      <c r="B51" s="7" t="s">
        <v>54</v>
      </c>
      <c r="C51" s="99" t="s">
        <v>7</v>
      </c>
      <c r="D51" s="74">
        <f>D50</f>
        <v>175.5</v>
      </c>
      <c r="E51" s="74">
        <v>4820</v>
      </c>
      <c r="F51" s="75">
        <f t="shared" si="2"/>
        <v>845910</v>
      </c>
      <c r="G51" s="6"/>
    </row>
    <row r="52" spans="1:7" ht="15.75" thickBot="1">
      <c r="A52" s="19">
        <v>39</v>
      </c>
      <c r="B52" s="20" t="s">
        <v>29</v>
      </c>
      <c r="C52" s="96" t="s">
        <v>7</v>
      </c>
      <c r="D52" s="80">
        <f>D50*0.2</f>
        <v>35.1</v>
      </c>
      <c r="E52" s="80">
        <v>2700</v>
      </c>
      <c r="F52" s="81">
        <f t="shared" si="2"/>
        <v>94770</v>
      </c>
      <c r="G52" s="13"/>
    </row>
    <row r="53" spans="1:7" ht="15">
      <c r="A53" s="14">
        <v>40</v>
      </c>
      <c r="B53" s="10" t="s">
        <v>71</v>
      </c>
      <c r="C53" s="97" t="s">
        <v>7</v>
      </c>
      <c r="D53" s="72">
        <v>42</v>
      </c>
      <c r="E53" s="72">
        <v>3200</v>
      </c>
      <c r="F53" s="73">
        <f t="shared" si="2"/>
        <v>134400</v>
      </c>
      <c r="G53" s="8"/>
    </row>
    <row r="54" spans="1:7" ht="15">
      <c r="A54" s="15">
        <v>41</v>
      </c>
      <c r="B54" s="7" t="s">
        <v>49</v>
      </c>
      <c r="C54" s="99" t="s">
        <v>21</v>
      </c>
      <c r="D54" s="74">
        <f>D53*400</f>
        <v>16800</v>
      </c>
      <c r="E54" s="74">
        <v>15</v>
      </c>
      <c r="F54" s="75">
        <f t="shared" si="2"/>
        <v>252000</v>
      </c>
      <c r="G54" s="6"/>
    </row>
    <row r="55" spans="1:7" ht="15.75" thickBot="1">
      <c r="A55" s="19">
        <v>42</v>
      </c>
      <c r="B55" s="20" t="s">
        <v>29</v>
      </c>
      <c r="C55" s="96" t="s">
        <v>7</v>
      </c>
      <c r="D55" s="80">
        <f>D53*0.245</f>
        <v>10.29</v>
      </c>
      <c r="E55" s="80">
        <v>2700</v>
      </c>
      <c r="F55" s="81">
        <f t="shared" si="2"/>
        <v>27782.999999999996</v>
      </c>
      <c r="G55" s="13"/>
    </row>
    <row r="56" spans="1:7" ht="15">
      <c r="A56" s="14">
        <v>43</v>
      </c>
      <c r="B56" s="10" t="s">
        <v>95</v>
      </c>
      <c r="C56" s="97" t="s">
        <v>7</v>
      </c>
      <c r="D56" s="72">
        <f>30.91*3*0.38</f>
        <v>35.2374</v>
      </c>
      <c r="E56" s="72">
        <v>2900</v>
      </c>
      <c r="F56" s="73">
        <f t="shared" si="2"/>
        <v>102188.46</v>
      </c>
      <c r="G56" s="8"/>
    </row>
    <row r="57" spans="1:7" ht="15">
      <c r="A57" s="15">
        <v>44</v>
      </c>
      <c r="B57" s="7" t="s">
        <v>72</v>
      </c>
      <c r="C57" s="99" t="s">
        <v>7</v>
      </c>
      <c r="D57" s="74">
        <f>D56*400</f>
        <v>14094.960000000001</v>
      </c>
      <c r="E57" s="74">
        <v>12</v>
      </c>
      <c r="F57" s="75">
        <f t="shared" si="2"/>
        <v>169139.52000000002</v>
      </c>
      <c r="G57" s="6"/>
    </row>
    <row r="58" spans="1:7" ht="15.75" thickBot="1">
      <c r="A58" s="19">
        <v>45</v>
      </c>
      <c r="B58" s="20" t="s">
        <v>29</v>
      </c>
      <c r="C58" s="96" t="s">
        <v>7</v>
      </c>
      <c r="D58" s="80">
        <f>D56*0.245</f>
        <v>8.633163</v>
      </c>
      <c r="E58" s="80">
        <v>2700</v>
      </c>
      <c r="F58" s="81">
        <f t="shared" si="2"/>
        <v>23309.5401</v>
      </c>
      <c r="G58" s="13"/>
    </row>
    <row r="59" spans="1:7" ht="15">
      <c r="A59" s="14">
        <v>46</v>
      </c>
      <c r="B59" s="10" t="s">
        <v>96</v>
      </c>
      <c r="C59" s="97" t="s">
        <v>7</v>
      </c>
      <c r="D59" s="72">
        <f>61.37*3*0.12</f>
        <v>22.093199999999996</v>
      </c>
      <c r="E59" s="72">
        <v>3200</v>
      </c>
      <c r="F59" s="73">
        <f t="shared" si="2"/>
        <v>70698.23999999999</v>
      </c>
      <c r="G59" s="8"/>
    </row>
    <row r="60" spans="1:7" ht="15">
      <c r="A60" s="15">
        <v>47</v>
      </c>
      <c r="B60" s="7" t="s">
        <v>72</v>
      </c>
      <c r="C60" s="99" t="s">
        <v>21</v>
      </c>
      <c r="D60" s="74">
        <f>D59*400</f>
        <v>8837.279999999999</v>
      </c>
      <c r="E60" s="74">
        <v>12</v>
      </c>
      <c r="F60" s="75">
        <f t="shared" si="2"/>
        <v>106047.35999999999</v>
      </c>
      <c r="G60" s="6"/>
    </row>
    <row r="61" spans="1:7" ht="15.75" thickBot="1">
      <c r="A61" s="19">
        <v>48</v>
      </c>
      <c r="B61" s="20" t="s">
        <v>29</v>
      </c>
      <c r="C61" s="96" t="s">
        <v>7</v>
      </c>
      <c r="D61" s="80">
        <f>D59*0.245</f>
        <v>5.412833999999999</v>
      </c>
      <c r="E61" s="80">
        <v>2700</v>
      </c>
      <c r="F61" s="81">
        <f t="shared" si="2"/>
        <v>14614.651799999998</v>
      </c>
      <c r="G61" s="13"/>
    </row>
    <row r="62" spans="1:7" ht="15">
      <c r="A62" s="14">
        <v>49</v>
      </c>
      <c r="B62" s="10" t="s">
        <v>20</v>
      </c>
      <c r="C62" s="97" t="s">
        <v>21</v>
      </c>
      <c r="D62" s="88">
        <f>8+4+3+6+6+2+1</f>
        <v>30</v>
      </c>
      <c r="E62" s="72">
        <v>350</v>
      </c>
      <c r="F62" s="73">
        <f t="shared" si="2"/>
        <v>10500</v>
      </c>
      <c r="G62" s="8"/>
    </row>
    <row r="63" spans="1:7" ht="15">
      <c r="A63" s="15">
        <v>50</v>
      </c>
      <c r="B63" s="7" t="s">
        <v>25</v>
      </c>
      <c r="C63" s="99" t="s">
        <v>21</v>
      </c>
      <c r="D63" s="74">
        <f>D62</f>
        <v>30</v>
      </c>
      <c r="E63" s="74">
        <v>400</v>
      </c>
      <c r="F63" s="75">
        <f t="shared" si="2"/>
        <v>12000</v>
      </c>
      <c r="G63" s="6"/>
    </row>
    <row r="64" spans="1:7" ht="15">
      <c r="A64" s="15">
        <v>51</v>
      </c>
      <c r="B64" s="7" t="s">
        <v>26</v>
      </c>
      <c r="C64" s="99" t="s">
        <v>8</v>
      </c>
      <c r="D64" s="74">
        <f>27*0.395/1000</f>
        <v>0.010665000000000001</v>
      </c>
      <c r="E64" s="74">
        <v>34800</v>
      </c>
      <c r="F64" s="75">
        <f t="shared" si="2"/>
        <v>371.14200000000005</v>
      </c>
      <c r="G64" s="6"/>
    </row>
    <row r="65" spans="1:7" ht="15">
      <c r="A65" s="15">
        <v>52</v>
      </c>
      <c r="B65" s="7" t="s">
        <v>27</v>
      </c>
      <c r="C65" s="99" t="s">
        <v>8</v>
      </c>
      <c r="D65" s="74">
        <f>5.5*12.25/1000</f>
        <v>0.067375</v>
      </c>
      <c r="E65" s="74">
        <v>35500</v>
      </c>
      <c r="F65" s="75">
        <f t="shared" si="2"/>
        <v>2391.8125</v>
      </c>
      <c r="G65" s="6"/>
    </row>
    <row r="66" spans="1:7" ht="15.75" thickBot="1">
      <c r="A66" s="19">
        <v>53</v>
      </c>
      <c r="B66" s="20" t="s">
        <v>28</v>
      </c>
      <c r="C66" s="96" t="s">
        <v>8</v>
      </c>
      <c r="D66" s="80">
        <f>37.34*19.1/1000</f>
        <v>0.7131940000000001</v>
      </c>
      <c r="E66" s="80">
        <v>35500</v>
      </c>
      <c r="F66" s="81">
        <f t="shared" si="2"/>
        <v>25318.387000000002</v>
      </c>
      <c r="G66" s="13"/>
    </row>
    <row r="67" spans="1:7" ht="15">
      <c r="A67" s="14">
        <v>54</v>
      </c>
      <c r="B67" s="10" t="s">
        <v>40</v>
      </c>
      <c r="C67" s="97" t="s">
        <v>7</v>
      </c>
      <c r="D67" s="72">
        <v>15.4</v>
      </c>
      <c r="E67" s="72">
        <v>3200</v>
      </c>
      <c r="F67" s="73">
        <f t="shared" si="2"/>
        <v>49280</v>
      </c>
      <c r="G67" s="8"/>
    </row>
    <row r="68" spans="1:7" ht="15.75" thickBot="1">
      <c r="A68" s="19">
        <v>55</v>
      </c>
      <c r="B68" s="20" t="s">
        <v>41</v>
      </c>
      <c r="C68" s="96" t="s">
        <v>21</v>
      </c>
      <c r="D68" s="80">
        <f>D67*400</f>
        <v>6160</v>
      </c>
      <c r="E68" s="80">
        <v>12</v>
      </c>
      <c r="F68" s="81">
        <f t="shared" si="2"/>
        <v>73920</v>
      </c>
      <c r="G68" s="13"/>
    </row>
    <row r="69" spans="1:7" ht="15">
      <c r="A69" s="14">
        <v>56</v>
      </c>
      <c r="B69" s="10" t="s">
        <v>97</v>
      </c>
      <c r="C69" s="97" t="s">
        <v>7</v>
      </c>
      <c r="D69" s="72">
        <v>5.4</v>
      </c>
      <c r="E69" s="72">
        <v>3500</v>
      </c>
      <c r="F69" s="73">
        <f t="shared" si="2"/>
        <v>18900</v>
      </c>
      <c r="G69" s="8"/>
    </row>
    <row r="70" spans="1:7" ht="15">
      <c r="A70" s="5">
        <v>57</v>
      </c>
      <c r="B70" s="43" t="s">
        <v>58</v>
      </c>
      <c r="C70" s="99" t="s">
        <v>7</v>
      </c>
      <c r="D70" s="74">
        <f>D69</f>
        <v>5.4</v>
      </c>
      <c r="E70" s="74">
        <v>3700</v>
      </c>
      <c r="F70" s="79">
        <f t="shared" si="2"/>
        <v>19980</v>
      </c>
      <c r="G70" s="9"/>
    </row>
    <row r="71" spans="1:7" ht="15">
      <c r="A71" s="5">
        <v>58</v>
      </c>
      <c r="B71" s="44" t="s">
        <v>57</v>
      </c>
      <c r="C71" s="100" t="s">
        <v>8</v>
      </c>
      <c r="D71" s="78">
        <f>D69*0.15</f>
        <v>0.81</v>
      </c>
      <c r="E71" s="78">
        <f>34500</f>
        <v>34500</v>
      </c>
      <c r="F71" s="79">
        <f t="shared" si="2"/>
        <v>27945.000000000004</v>
      </c>
      <c r="G71" s="9"/>
    </row>
    <row r="72" spans="1:7" ht="15.75" thickBot="1">
      <c r="A72" s="19">
        <v>59</v>
      </c>
      <c r="B72" s="49" t="s">
        <v>13</v>
      </c>
      <c r="C72" s="104" t="s">
        <v>15</v>
      </c>
      <c r="D72" s="84">
        <f>D70/2.3</f>
        <v>2.347826086956522</v>
      </c>
      <c r="E72" s="84">
        <f>7500*0.04</f>
        <v>300</v>
      </c>
      <c r="F72" s="85">
        <f t="shared" si="2"/>
        <v>704.3478260869566</v>
      </c>
      <c r="G72" s="13"/>
    </row>
    <row r="73" spans="1:7" ht="15.75" thickBot="1">
      <c r="A73" s="53" t="s">
        <v>48</v>
      </c>
      <c r="B73" s="54"/>
      <c r="C73" s="54"/>
      <c r="D73" s="54"/>
      <c r="E73" s="54"/>
      <c r="F73" s="54"/>
      <c r="G73" s="55"/>
    </row>
    <row r="74" spans="1:7" ht="15">
      <c r="A74" s="14">
        <v>60</v>
      </c>
      <c r="B74" s="10" t="s">
        <v>30</v>
      </c>
      <c r="C74" s="97" t="s">
        <v>7</v>
      </c>
      <c r="D74" s="72">
        <f>622*0.05*0.2*1.5</f>
        <v>9.330000000000002</v>
      </c>
      <c r="E74" s="72">
        <v>3500</v>
      </c>
      <c r="F74" s="73">
        <f aca="true" t="shared" si="5" ref="F74:F91">D74*E74</f>
        <v>32655.000000000007</v>
      </c>
      <c r="G74" s="8"/>
    </row>
    <row r="75" spans="1:7" ht="15.75" thickBot="1">
      <c r="A75" s="15">
        <v>61</v>
      </c>
      <c r="B75" s="7" t="s">
        <v>39</v>
      </c>
      <c r="C75" s="99" t="s">
        <v>7</v>
      </c>
      <c r="D75" s="74">
        <f>D74</f>
        <v>9.330000000000002</v>
      </c>
      <c r="E75" s="74">
        <v>7000</v>
      </c>
      <c r="F75" s="75">
        <f t="shared" si="5"/>
        <v>65310.000000000015</v>
      </c>
      <c r="G75" s="6"/>
    </row>
    <row r="76" spans="1:7" ht="15">
      <c r="A76" s="14">
        <v>62</v>
      </c>
      <c r="B76" s="10" t="s">
        <v>33</v>
      </c>
      <c r="C76" s="97" t="s">
        <v>7</v>
      </c>
      <c r="D76" s="72">
        <f>1100*0.05*0.05</f>
        <v>2.75</v>
      </c>
      <c r="E76" s="72">
        <v>2200</v>
      </c>
      <c r="F76" s="73">
        <f t="shared" si="5"/>
        <v>6050</v>
      </c>
      <c r="G76" s="8"/>
    </row>
    <row r="77" spans="1:7" ht="15.75" thickBot="1">
      <c r="A77" s="15">
        <v>63</v>
      </c>
      <c r="B77" s="7" t="s">
        <v>77</v>
      </c>
      <c r="C77" s="99" t="s">
        <v>7</v>
      </c>
      <c r="D77" s="74">
        <f>D76</f>
        <v>2.75</v>
      </c>
      <c r="E77" s="74">
        <v>7000</v>
      </c>
      <c r="F77" s="75">
        <f t="shared" si="5"/>
        <v>19250</v>
      </c>
      <c r="G77" s="6"/>
    </row>
    <row r="78" spans="1:7" ht="15">
      <c r="A78" s="14">
        <v>64</v>
      </c>
      <c r="B78" s="10" t="s">
        <v>34</v>
      </c>
      <c r="C78" s="97" t="s">
        <v>15</v>
      </c>
      <c r="D78" s="72">
        <f>D80</f>
        <v>381</v>
      </c>
      <c r="E78" s="72">
        <v>35</v>
      </c>
      <c r="F78" s="73">
        <f t="shared" si="5"/>
        <v>13335</v>
      </c>
      <c r="G78" s="8"/>
    </row>
    <row r="79" spans="1:7" ht="15.75" thickBot="1">
      <c r="A79" s="5">
        <v>65</v>
      </c>
      <c r="B79" s="11" t="s">
        <v>35</v>
      </c>
      <c r="C79" s="100" t="s">
        <v>15</v>
      </c>
      <c r="D79" s="78">
        <f>D78</f>
        <v>381</v>
      </c>
      <c r="E79" s="78">
        <v>8</v>
      </c>
      <c r="F79" s="79">
        <f t="shared" si="5"/>
        <v>3048</v>
      </c>
      <c r="G79" s="9"/>
    </row>
    <row r="80" spans="1:7" ht="15">
      <c r="A80" s="14">
        <v>66</v>
      </c>
      <c r="B80" s="10" t="s">
        <v>23</v>
      </c>
      <c r="C80" s="97" t="s">
        <v>15</v>
      </c>
      <c r="D80" s="72">
        <f>8.5+8.5+8.5+8.5+8.5+8.5+8+8+35+35+110+134</f>
        <v>381</v>
      </c>
      <c r="E80" s="72">
        <v>350</v>
      </c>
      <c r="F80" s="73">
        <f t="shared" si="5"/>
        <v>133350</v>
      </c>
      <c r="G80" s="8"/>
    </row>
    <row r="81" spans="1:7" ht="15.75" thickBot="1">
      <c r="A81" s="15">
        <v>67</v>
      </c>
      <c r="B81" s="7" t="s">
        <v>86</v>
      </c>
      <c r="C81" s="99" t="s">
        <v>15</v>
      </c>
      <c r="D81" s="74">
        <f>D80</f>
        <v>381</v>
      </c>
      <c r="E81" s="74">
        <v>470</v>
      </c>
      <c r="F81" s="75">
        <f t="shared" si="5"/>
        <v>179070</v>
      </c>
      <c r="G81" s="6"/>
    </row>
    <row r="82" spans="1:7" ht="15">
      <c r="A82" s="14">
        <v>68</v>
      </c>
      <c r="B82" s="10" t="s">
        <v>80</v>
      </c>
      <c r="C82" s="97" t="s">
        <v>7</v>
      </c>
      <c r="D82" s="72">
        <f>D80*0.15</f>
        <v>57.15</v>
      </c>
      <c r="E82" s="72">
        <v>800</v>
      </c>
      <c r="F82" s="73">
        <f>D82*E82</f>
        <v>45720</v>
      </c>
      <c r="G82" s="8"/>
    </row>
    <row r="83" spans="1:7" ht="15.75" thickBot="1">
      <c r="A83" s="15">
        <v>69</v>
      </c>
      <c r="B83" s="7" t="s">
        <v>45</v>
      </c>
      <c r="C83" s="99" t="s">
        <v>7</v>
      </c>
      <c r="D83" s="74">
        <f>D82</f>
        <v>57.15</v>
      </c>
      <c r="E83" s="74">
        <v>4100</v>
      </c>
      <c r="F83" s="75">
        <f>D83*E83</f>
        <v>234315</v>
      </c>
      <c r="G83" s="6"/>
    </row>
    <row r="84" spans="1:7" ht="15">
      <c r="A84" s="14">
        <v>70</v>
      </c>
      <c r="B84" s="10" t="s">
        <v>78</v>
      </c>
      <c r="C84" s="97" t="s">
        <v>15</v>
      </c>
      <c r="D84" s="72">
        <v>18</v>
      </c>
      <c r="E84" s="72">
        <v>190</v>
      </c>
      <c r="F84" s="73">
        <f t="shared" si="5"/>
        <v>3420</v>
      </c>
      <c r="G84" s="8"/>
    </row>
    <row r="85" spans="1:7" ht="15.75" thickBot="1">
      <c r="A85" s="15">
        <v>71</v>
      </c>
      <c r="B85" s="7" t="s">
        <v>79</v>
      </c>
      <c r="C85" s="99" t="s">
        <v>15</v>
      </c>
      <c r="D85" s="74">
        <f>D84</f>
        <v>18</v>
      </c>
      <c r="E85" s="74">
        <v>110</v>
      </c>
      <c r="F85" s="75">
        <f t="shared" si="5"/>
        <v>1980</v>
      </c>
      <c r="G85" s="6"/>
    </row>
    <row r="86" spans="1:7" ht="15">
      <c r="A86" s="14">
        <v>72</v>
      </c>
      <c r="B86" s="10" t="s">
        <v>31</v>
      </c>
      <c r="C86" s="97" t="s">
        <v>15</v>
      </c>
      <c r="D86" s="72">
        <v>94</v>
      </c>
      <c r="E86" s="72">
        <v>100</v>
      </c>
      <c r="F86" s="73">
        <f t="shared" si="5"/>
        <v>9400</v>
      </c>
      <c r="G86" s="8"/>
    </row>
    <row r="87" spans="1:7" ht="15.75" thickBot="1">
      <c r="A87" s="15">
        <v>73</v>
      </c>
      <c r="B87" s="7" t="s">
        <v>50</v>
      </c>
      <c r="C87" s="99" t="s">
        <v>37</v>
      </c>
      <c r="D87" s="74">
        <f>D86*0.35</f>
        <v>32.9</v>
      </c>
      <c r="E87" s="74">
        <v>140</v>
      </c>
      <c r="F87" s="75">
        <f t="shared" si="5"/>
        <v>4606</v>
      </c>
      <c r="G87" s="6"/>
    </row>
    <row r="88" spans="1:7" ht="15">
      <c r="A88" s="14">
        <v>74</v>
      </c>
      <c r="B88" s="10" t="s">
        <v>32</v>
      </c>
      <c r="C88" s="97" t="s">
        <v>15</v>
      </c>
      <c r="D88" s="72">
        <v>94</v>
      </c>
      <c r="E88" s="72">
        <v>120</v>
      </c>
      <c r="F88" s="73">
        <f t="shared" si="5"/>
        <v>11280</v>
      </c>
      <c r="G88" s="8"/>
    </row>
    <row r="89" spans="1:7" ht="15.75" thickBot="1">
      <c r="A89" s="15">
        <v>75</v>
      </c>
      <c r="B89" s="7" t="s">
        <v>38</v>
      </c>
      <c r="C89" s="99" t="s">
        <v>37</v>
      </c>
      <c r="D89" s="74">
        <f>D88*22</f>
        <v>2068</v>
      </c>
      <c r="E89" s="74">
        <v>193</v>
      </c>
      <c r="F89" s="75">
        <f t="shared" si="5"/>
        <v>399124</v>
      </c>
      <c r="G89" s="6"/>
    </row>
    <row r="90" spans="1:7" ht="15">
      <c r="A90" s="14">
        <v>76</v>
      </c>
      <c r="B90" s="10" t="s">
        <v>44</v>
      </c>
      <c r="C90" s="97" t="s">
        <v>8</v>
      </c>
      <c r="D90" s="72">
        <v>0.14</v>
      </c>
      <c r="E90" s="72">
        <v>40000</v>
      </c>
      <c r="F90" s="73">
        <f t="shared" si="5"/>
        <v>5600.000000000001</v>
      </c>
      <c r="G90" s="8"/>
    </row>
    <row r="91" spans="1:7" ht="15.75" thickBot="1">
      <c r="A91" s="15">
        <v>77</v>
      </c>
      <c r="B91" s="7" t="s">
        <v>36</v>
      </c>
      <c r="C91" s="99" t="s">
        <v>8</v>
      </c>
      <c r="D91" s="74">
        <f>D90</f>
        <v>0.14</v>
      </c>
      <c r="E91" s="74">
        <v>33900</v>
      </c>
      <c r="F91" s="75">
        <f t="shared" si="5"/>
        <v>4746</v>
      </c>
      <c r="G91" s="6"/>
    </row>
    <row r="92" spans="1:7" ht="15">
      <c r="A92" s="14">
        <v>78</v>
      </c>
      <c r="B92" s="10" t="s">
        <v>76</v>
      </c>
      <c r="C92" s="97" t="s">
        <v>42</v>
      </c>
      <c r="D92" s="72">
        <v>42</v>
      </c>
      <c r="E92" s="72">
        <v>250</v>
      </c>
      <c r="F92" s="73">
        <f>D92*E92</f>
        <v>10500</v>
      </c>
      <c r="G92" s="8"/>
    </row>
    <row r="93" spans="1:7" ht="15.75" thickBot="1">
      <c r="A93" s="15">
        <v>79</v>
      </c>
      <c r="B93" s="7" t="s">
        <v>93</v>
      </c>
      <c r="C93" s="99" t="s">
        <v>94</v>
      </c>
      <c r="D93" s="74">
        <v>1</v>
      </c>
      <c r="E93" s="74">
        <v>18000</v>
      </c>
      <c r="F93" s="75">
        <f>D93*E93</f>
        <v>18000</v>
      </c>
      <c r="G93" s="6"/>
    </row>
    <row r="94" spans="1:7" ht="15.75" thickBot="1">
      <c r="A94" s="53" t="s">
        <v>73</v>
      </c>
      <c r="B94" s="54"/>
      <c r="C94" s="54"/>
      <c r="D94" s="54"/>
      <c r="E94" s="54"/>
      <c r="F94" s="54"/>
      <c r="G94" s="55"/>
    </row>
    <row r="95" spans="1:7" ht="15">
      <c r="A95" s="14">
        <v>80</v>
      </c>
      <c r="B95" s="10" t="s">
        <v>84</v>
      </c>
      <c r="C95" s="97" t="s">
        <v>7</v>
      </c>
      <c r="D95" s="72">
        <f>93*0.3</f>
        <v>27.9</v>
      </c>
      <c r="E95" s="72">
        <v>600</v>
      </c>
      <c r="F95" s="73">
        <f aca="true" t="shared" si="6" ref="F95:F100">D95*E95</f>
        <v>16740</v>
      </c>
      <c r="G95" s="8"/>
    </row>
    <row r="96" spans="1:7" ht="15.75" thickBot="1">
      <c r="A96" s="15">
        <v>81</v>
      </c>
      <c r="B96" s="7" t="s">
        <v>85</v>
      </c>
      <c r="C96" s="99" t="s">
        <v>7</v>
      </c>
      <c r="D96" s="74">
        <f>D95</f>
        <v>27.9</v>
      </c>
      <c r="E96" s="74">
        <v>850</v>
      </c>
      <c r="F96" s="75">
        <f t="shared" si="6"/>
        <v>23715</v>
      </c>
      <c r="G96" s="6"/>
    </row>
    <row r="97" spans="1:7" ht="15">
      <c r="A97" s="14">
        <v>82</v>
      </c>
      <c r="B97" s="10" t="s">
        <v>90</v>
      </c>
      <c r="C97" s="97" t="s">
        <v>15</v>
      </c>
      <c r="D97" s="72">
        <v>93</v>
      </c>
      <c r="E97" s="72">
        <v>100</v>
      </c>
      <c r="F97" s="73">
        <f t="shared" si="6"/>
        <v>9300</v>
      </c>
      <c r="G97" s="8"/>
    </row>
    <row r="98" spans="1:7" ht="15.75" thickBot="1">
      <c r="A98" s="16">
        <v>83</v>
      </c>
      <c r="B98" s="17" t="s">
        <v>89</v>
      </c>
      <c r="C98" s="98" t="s">
        <v>15</v>
      </c>
      <c r="D98" s="76">
        <f>D97</f>
        <v>93</v>
      </c>
      <c r="E98" s="76">
        <v>160</v>
      </c>
      <c r="F98" s="77">
        <f t="shared" si="6"/>
        <v>14880</v>
      </c>
      <c r="G98" s="18"/>
    </row>
    <row r="99" spans="1:7" ht="15">
      <c r="A99" s="14">
        <v>84</v>
      </c>
      <c r="B99" s="10" t="s">
        <v>91</v>
      </c>
      <c r="C99" s="97" t="s">
        <v>15</v>
      </c>
      <c r="D99" s="72">
        <v>93</v>
      </c>
      <c r="E99" s="72">
        <v>300</v>
      </c>
      <c r="F99" s="73">
        <f t="shared" si="6"/>
        <v>27900</v>
      </c>
      <c r="G99" s="8"/>
    </row>
    <row r="100" spans="1:7" ht="15.75" thickBot="1">
      <c r="A100" s="16">
        <v>85</v>
      </c>
      <c r="B100" s="17" t="s">
        <v>92</v>
      </c>
      <c r="C100" s="98" t="s">
        <v>8</v>
      </c>
      <c r="D100" s="76">
        <f>D99*0.08*2.4</f>
        <v>17.856</v>
      </c>
      <c r="E100" s="76">
        <v>2500</v>
      </c>
      <c r="F100" s="77">
        <f t="shared" si="6"/>
        <v>44640.00000000001</v>
      </c>
      <c r="G100" s="18"/>
    </row>
    <row r="101" spans="1:7" ht="15.75">
      <c r="A101" s="21"/>
      <c r="B101" s="22" t="s">
        <v>9</v>
      </c>
      <c r="C101" s="23"/>
      <c r="D101" s="23"/>
      <c r="E101" s="23"/>
      <c r="F101" s="106">
        <f>SUM(F12:F100)</f>
        <v>6129183.866791305</v>
      </c>
      <c r="G101" s="24"/>
    </row>
    <row r="102" spans="1:7" ht="15.75">
      <c r="A102" s="25"/>
      <c r="B102" s="26" t="s">
        <v>10</v>
      </c>
      <c r="C102" s="26"/>
      <c r="D102" s="26"/>
      <c r="E102" s="26"/>
      <c r="F102" s="107">
        <f>F101/100*18</f>
        <v>1103253.096022435</v>
      </c>
      <c r="G102" s="27"/>
    </row>
    <row r="103" spans="1:7" ht="16.5" thickBot="1">
      <c r="A103" s="28"/>
      <c r="B103" s="29" t="s">
        <v>11</v>
      </c>
      <c r="C103" s="29"/>
      <c r="D103" s="29"/>
      <c r="E103" s="29"/>
      <c r="F103" s="108">
        <f>F101+F102</f>
        <v>7232436.962813741</v>
      </c>
      <c r="G103" s="30"/>
    </row>
    <row r="106" spans="1:7" ht="15">
      <c r="A106" s="57" t="s">
        <v>99</v>
      </c>
      <c r="B106" s="57"/>
      <c r="D106" s="56" t="s">
        <v>98</v>
      </c>
      <c r="E106" s="56"/>
      <c r="F106" s="56"/>
      <c r="G106" s="56"/>
    </row>
  </sheetData>
  <sheetProtection/>
  <mergeCells count="12">
    <mergeCell ref="A11:G11"/>
    <mergeCell ref="B6:G6"/>
    <mergeCell ref="B8:E8"/>
    <mergeCell ref="F8:G8"/>
    <mergeCell ref="B3:D3"/>
    <mergeCell ref="A106:B106"/>
    <mergeCell ref="D106:G106"/>
    <mergeCell ref="A2:G2"/>
    <mergeCell ref="A94:G94"/>
    <mergeCell ref="A73:G73"/>
    <mergeCell ref="A32:G32"/>
    <mergeCell ref="A16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Ваня</cp:lastModifiedBy>
  <dcterms:created xsi:type="dcterms:W3CDTF">2016-02-19T19:15:14Z</dcterms:created>
  <dcterms:modified xsi:type="dcterms:W3CDTF">2018-11-06T12:31:37Z</dcterms:modified>
  <cp:category/>
  <cp:version/>
  <cp:contentType/>
  <cp:contentStatus/>
</cp:coreProperties>
</file>