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20730" windowHeight="11760" tabRatio="500"/>
  </bookViews>
  <sheets>
    <sheet name="Лист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D73" i="1"/>
  <c r="D80" i="1"/>
  <c r="D79" i="1"/>
  <c r="D96" i="1"/>
  <c r="D115" i="1"/>
  <c r="D114" i="1"/>
  <c r="D108" i="1"/>
  <c r="D110" i="1"/>
  <c r="D109" i="1"/>
  <c r="D134" i="1"/>
  <c r="D128" i="1"/>
  <c r="D131" i="1"/>
  <c r="D123" i="1"/>
  <c r="D63" i="1"/>
  <c r="D66" i="1"/>
  <c r="D68" i="1"/>
  <c r="D58" i="1"/>
  <c r="D57" i="1"/>
  <c r="D118" i="1"/>
  <c r="D121" i="1"/>
  <c r="D83" i="1"/>
  <c r="D84" i="1"/>
  <c r="D52" i="1"/>
  <c r="D51" i="1"/>
  <c r="D46" i="1"/>
  <c r="D47" i="1"/>
  <c r="D40" i="1"/>
  <c r="D30" i="1"/>
  <c r="D33" i="1"/>
  <c r="D23" i="1"/>
  <c r="D26" i="1"/>
  <c r="D25" i="1"/>
  <c r="D24" i="1"/>
  <c r="G21" i="1"/>
  <c r="G97" i="1"/>
  <c r="J142" i="1"/>
  <c r="J141" i="1"/>
  <c r="J124" i="1"/>
  <c r="J123" i="1"/>
  <c r="J118" i="1"/>
  <c r="J119" i="1"/>
  <c r="J120" i="1"/>
  <c r="J121" i="1"/>
  <c r="J117" i="1"/>
  <c r="J115" i="1"/>
  <c r="J114" i="1"/>
  <c r="J109" i="1"/>
  <c r="J110" i="1"/>
  <c r="J111" i="1"/>
  <c r="J112" i="1"/>
  <c r="J108" i="1"/>
  <c r="J104" i="1"/>
  <c r="J103" i="1"/>
  <c r="J102" i="1"/>
  <c r="J101" i="1"/>
  <c r="J100" i="1"/>
  <c r="J99" i="1"/>
  <c r="D98" i="1"/>
  <c r="J98" i="1"/>
  <c r="J96" i="1"/>
  <c r="J95" i="1"/>
  <c r="J83" i="1"/>
  <c r="J84" i="1"/>
  <c r="J85" i="1"/>
  <c r="J86" i="1"/>
  <c r="J87" i="1"/>
  <c r="J88" i="1"/>
  <c r="J89" i="1"/>
  <c r="J90" i="1"/>
  <c r="J91" i="1"/>
  <c r="J92" i="1"/>
  <c r="J93" i="1"/>
  <c r="J82" i="1"/>
  <c r="J80" i="1"/>
  <c r="J79" i="1"/>
  <c r="J72" i="1"/>
  <c r="J73" i="1"/>
  <c r="J74" i="1"/>
  <c r="J75" i="1"/>
  <c r="J71" i="1"/>
  <c r="J69" i="1"/>
  <c r="J68" i="1"/>
  <c r="J67" i="1"/>
  <c r="J66" i="1"/>
  <c r="J65" i="1"/>
  <c r="J64" i="1"/>
  <c r="J63" i="1"/>
  <c r="J58" i="1"/>
  <c r="J59" i="1"/>
  <c r="J60" i="1"/>
  <c r="J61" i="1"/>
  <c r="J57" i="1"/>
  <c r="J52" i="1"/>
  <c r="J53" i="1"/>
  <c r="J54" i="1"/>
  <c r="J55" i="1"/>
  <c r="J51" i="1"/>
  <c r="J47" i="1"/>
  <c r="J48" i="1"/>
  <c r="J49" i="1"/>
  <c r="J46" i="1"/>
  <c r="J38" i="1"/>
  <c r="J39" i="1"/>
  <c r="J40" i="1"/>
  <c r="J41" i="1"/>
  <c r="J42" i="1"/>
  <c r="J43" i="1"/>
  <c r="J44" i="1"/>
  <c r="J37" i="1"/>
  <c r="J24" i="1"/>
  <c r="J25" i="1"/>
  <c r="J26" i="1"/>
  <c r="J28" i="1"/>
  <c r="J29" i="1"/>
  <c r="J30" i="1"/>
  <c r="J31" i="1"/>
  <c r="J32" i="1"/>
  <c r="J33" i="1"/>
  <c r="J23" i="1"/>
  <c r="J129" i="1"/>
  <c r="J130" i="1"/>
  <c r="J131" i="1"/>
  <c r="J132" i="1"/>
  <c r="J134" i="1"/>
  <c r="J135" i="1"/>
  <c r="J137" i="1"/>
  <c r="J138" i="1"/>
  <c r="J128" i="1"/>
  <c r="F157" i="1"/>
  <c r="H16" i="1"/>
  <c r="H17" i="1"/>
  <c r="H18" i="1"/>
  <c r="H36" i="1"/>
  <c r="H45" i="1"/>
  <c r="H50" i="1"/>
  <c r="H56" i="1"/>
  <c r="H62" i="1"/>
  <c r="H70" i="1"/>
  <c r="H76" i="1"/>
  <c r="H78" i="1"/>
  <c r="H81" i="1"/>
  <c r="H94" i="1"/>
  <c r="H97" i="1"/>
  <c r="H105" i="1"/>
  <c r="H127" i="1"/>
  <c r="H130" i="1"/>
  <c r="H133" i="1"/>
  <c r="H136" i="1"/>
  <c r="H139" i="1"/>
  <c r="H141" i="1"/>
  <c r="H142" i="1"/>
  <c r="H144" i="1"/>
  <c r="H20" i="1"/>
  <c r="H21" i="1"/>
  <c r="H22" i="1"/>
  <c r="H27" i="1"/>
  <c r="H34" i="1"/>
  <c r="H107" i="1"/>
  <c r="H113" i="1"/>
  <c r="H116" i="1"/>
  <c r="H122" i="1"/>
  <c r="H125" i="1"/>
  <c r="H146" i="1"/>
  <c r="H149" i="1"/>
  <c r="J16" i="1"/>
  <c r="J18" i="1"/>
  <c r="J143" i="1"/>
  <c r="J144" i="1"/>
  <c r="J139" i="1"/>
  <c r="J105" i="1"/>
  <c r="J76" i="1"/>
  <c r="J34" i="1"/>
  <c r="J125" i="1"/>
  <c r="J146" i="1"/>
  <c r="J147" i="1"/>
  <c r="J148" i="1"/>
  <c r="J149" i="1"/>
  <c r="G150" i="1"/>
  <c r="C4" i="1"/>
  <c r="C6" i="1"/>
</calcChain>
</file>

<file path=xl/sharedStrings.xml><?xml version="1.0" encoding="utf-8"?>
<sst xmlns="http://schemas.openxmlformats.org/spreadsheetml/2006/main" count="292" uniqueCount="169">
  <si>
    <t>Приложение № 1</t>
  </si>
  <si>
    <t>к Договору строительного подряда № __/__/__</t>
  </si>
  <si>
    <t>от " ___ " ________________ 2015 г.</t>
  </si>
  <si>
    <t>Стоимость строительства:</t>
  </si>
  <si>
    <t>руб.</t>
  </si>
  <si>
    <t>Площадь дом :</t>
  </si>
  <si>
    <r>
      <t>м</t>
    </r>
    <r>
      <rPr>
        <b/>
        <vertAlign val="superscript"/>
        <sz val="12"/>
        <color indexed="56"/>
        <rFont val="Arial"/>
        <family val="2"/>
      </rPr>
      <t>2</t>
    </r>
  </si>
  <si>
    <r>
      <t>Стоимость за 1 м</t>
    </r>
    <r>
      <rPr>
        <b/>
        <vertAlign val="superscript"/>
        <sz val="12"/>
        <color indexed="56"/>
        <rFont val="Arial"/>
        <family val="2"/>
      </rPr>
      <t>2</t>
    </r>
    <r>
      <rPr>
        <b/>
        <sz val="12"/>
        <color indexed="56"/>
        <rFont val="Arial"/>
        <family val="2"/>
      </rPr>
      <t xml:space="preserve">: </t>
    </r>
  </si>
  <si>
    <t xml:space="preserve"> Смета на строительно-монтажные работы.</t>
  </si>
  <si>
    <t>Дом из газобетона на плитном ж/б фундаменте (200 мм).</t>
  </si>
  <si>
    <t>Облицовка фасада декоративной штукатуркой.</t>
  </si>
  <si>
    <r>
      <rPr>
        <b/>
        <sz val="11"/>
        <rFont val="Arial"/>
        <family val="2"/>
      </rPr>
      <t>Адрес:</t>
    </r>
    <r>
      <rPr>
        <sz val="11"/>
        <rFont val="Arial"/>
        <family val="2"/>
      </rPr>
      <t xml:space="preserve"> Ленинградская область</t>
    </r>
  </si>
  <si>
    <t>Nо п/п</t>
  </si>
  <si>
    <t>Наименование работ</t>
  </si>
  <si>
    <t>Ед. изм.</t>
  </si>
  <si>
    <t>Объем</t>
  </si>
  <si>
    <t>Расход мат-ов</t>
  </si>
  <si>
    <t>Ст-ть работ</t>
  </si>
  <si>
    <t>Ст-ть материалов</t>
  </si>
  <si>
    <t>на ед.</t>
  </si>
  <si>
    <t>всего</t>
  </si>
  <si>
    <t>цена ед.</t>
  </si>
  <si>
    <r>
      <t xml:space="preserve">сумма, </t>
    </r>
    <r>
      <rPr>
        <b/>
        <sz val="10"/>
        <color indexed="10"/>
        <rFont val="Arial"/>
        <family val="2"/>
      </rPr>
      <t>руб.</t>
    </r>
  </si>
  <si>
    <r>
      <t xml:space="preserve">сумма, </t>
    </r>
    <r>
      <rPr>
        <b/>
        <sz val="10"/>
        <color indexed="10"/>
        <rFont val="Arial"/>
        <family val="2"/>
      </rPr>
      <t>руб</t>
    </r>
    <r>
      <rPr>
        <b/>
        <sz val="10"/>
        <color indexed="48"/>
        <rFont val="Arial"/>
        <family val="2"/>
      </rPr>
      <t>.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</si>
  <si>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</si>
  <si>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</si>
  <si>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</si>
  <si>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</si>
  <si>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</si>
  <si>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</si>
  <si>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</si>
  <si>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</si>
  <si>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</si>
  <si>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</si>
  <si>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1. ПОДГОТОВИТЕЛЬНЫЕ РАБОТЫ.</t>
  </si>
  <si>
    <t>Монтаж / демонтаж лесов</t>
  </si>
  <si>
    <r>
      <t>м</t>
    </r>
    <r>
      <rPr>
        <b/>
        <vertAlign val="superscript"/>
        <sz val="10"/>
        <rFont val="Arial"/>
        <family val="2"/>
      </rPr>
      <t>2</t>
    </r>
  </si>
  <si>
    <t xml:space="preserve">Разгрузка /погрузка  материалов </t>
  </si>
  <si>
    <t>т</t>
  </si>
  <si>
    <t>ИТОГО:</t>
  </si>
  <si>
    <r>
      <t>2. УСТРОЙСТВО ФУНДАМЕНТА (ПЛИТА</t>
    </r>
    <r>
      <rPr>
        <b/>
        <sz val="10"/>
        <rFont val="Arial"/>
        <family val="2"/>
      </rPr>
      <t>).</t>
    </r>
  </si>
  <si>
    <t xml:space="preserve">Выемка и складирование грунта </t>
  </si>
  <si>
    <r>
      <t>м</t>
    </r>
    <r>
      <rPr>
        <b/>
        <vertAlign val="superscript"/>
        <sz val="10"/>
        <rFont val="Arial"/>
        <family val="2"/>
      </rPr>
      <t>3</t>
    </r>
  </si>
  <si>
    <t>Устройства ввода коммуникаций в дом (вода, канализация, эл-во и пр.)</t>
  </si>
  <si>
    <t>компл.</t>
  </si>
  <si>
    <t>Подготовка основания с уплотнением виброплитой</t>
  </si>
  <si>
    <r>
      <t>Геотекстиль (плотность 200 г/м</t>
    </r>
    <r>
      <rPr>
        <vertAlign val="superscript"/>
        <sz val="10"/>
        <color indexed="30"/>
        <rFont val="Arial Cyr"/>
        <charset val="204"/>
      </rPr>
      <t>2</t>
    </r>
    <r>
      <rPr>
        <sz val="10"/>
        <color indexed="30"/>
        <rFont val="Arial Cyr"/>
        <charset val="204"/>
      </rPr>
      <t>)</t>
    </r>
  </si>
  <si>
    <r>
      <t>м</t>
    </r>
    <r>
      <rPr>
        <vertAlign val="superscript"/>
        <sz val="10"/>
        <color indexed="62"/>
        <rFont val="Arial"/>
        <family val="2"/>
      </rPr>
      <t>2</t>
    </r>
  </si>
  <si>
    <r>
      <t>м</t>
    </r>
    <r>
      <rPr>
        <vertAlign val="superscript"/>
        <sz val="10"/>
        <color indexed="62"/>
        <rFont val="Arial"/>
        <family val="2"/>
      </rPr>
      <t>3</t>
    </r>
  </si>
  <si>
    <t>Профилированная мембрана "Тефонд"</t>
  </si>
  <si>
    <t>Устройство ж/б плиты</t>
  </si>
  <si>
    <t>Доска е.в. 50*150</t>
  </si>
  <si>
    <r>
      <t>м</t>
    </r>
    <r>
      <rPr>
        <b/>
        <vertAlign val="superscript"/>
        <sz val="10"/>
        <color indexed="62"/>
        <rFont val="Arial"/>
        <family val="2"/>
      </rPr>
      <t>3</t>
    </r>
  </si>
  <si>
    <t>Фанера влагостойкая 16 мм</t>
  </si>
  <si>
    <r>
      <t>м</t>
    </r>
    <r>
      <rPr>
        <b/>
        <vertAlign val="superscript"/>
        <sz val="10"/>
        <color indexed="62"/>
        <rFont val="Arial"/>
        <family val="2"/>
      </rPr>
      <t>2</t>
    </r>
  </si>
  <si>
    <t>Арматура А III. d=14 мм (ячейка 200х200 мм)</t>
  </si>
  <si>
    <t>Фиксатор для арматуры горизонтальный С/Г ФС 5-20 мм/слой 40, 45 мм (250 шт.)</t>
  </si>
  <si>
    <t>уп.</t>
  </si>
  <si>
    <t>Маяки труба профильная 25х25х2 мм 3 м</t>
  </si>
  <si>
    <t>шт.</t>
  </si>
  <si>
    <t xml:space="preserve">Бетон  B22,5 (M300) П4 </t>
  </si>
  <si>
    <t>3. ВОЗВЕДЕНИЕ СТЕН, ПЕРЕГОРОДОК, ПЕРЕКРЫТИЙ, ВЕНТ ШАХТ.</t>
  </si>
  <si>
    <t>Монтаж стен фассада,перегородок из газобетона за вычетом проемов</t>
  </si>
  <si>
    <t>Газобетонные блоки 625*250*375 (Н+Н) D 500</t>
  </si>
  <si>
    <t>Газобетонные блоки 625*250*250 (Н+Н) D 500</t>
  </si>
  <si>
    <t>Газобетонные блоки 625*250*100 (Н+Н) D 500</t>
  </si>
  <si>
    <t>Клей для газобетона (Н+Н ГБ), 25кг</t>
  </si>
  <si>
    <t>меш.</t>
  </si>
  <si>
    <t xml:space="preserve">Арматура А III, d=8 мм. </t>
  </si>
  <si>
    <t>Технониколь 10 м.п.</t>
  </si>
  <si>
    <t>рул.</t>
  </si>
  <si>
    <t>Песок</t>
  </si>
  <si>
    <t>Цемент</t>
  </si>
  <si>
    <t>Монтаж вент. каналов и дымохода из полнотелого кирпича</t>
  </si>
  <si>
    <t>Кирпич полнотелый М-200</t>
  </si>
  <si>
    <t>Кладочная армосетка d=5 мм, 50 х 50</t>
  </si>
  <si>
    <t>Устройство перемычек проемов из монолитного ж/б 250мм.</t>
  </si>
  <si>
    <t>м.п.</t>
  </si>
  <si>
    <t xml:space="preserve">Арматура А III 12 мм. </t>
  </si>
  <si>
    <t>Пенополистерол экструдированный 50мм.</t>
  </si>
  <si>
    <t xml:space="preserve">Доска 50*150 </t>
  </si>
  <si>
    <t>Устройство армопояса из монолитного ж/б 250мм.</t>
  </si>
  <si>
    <t>Устройство ж/б перекрытия 1 этаж / 2 этаж 180мм.</t>
  </si>
  <si>
    <t>Пленка техническая 120 мк 1,5х10 м рукав</t>
  </si>
  <si>
    <t>Фиксатор для арматуры горизонтальный С/Г ФС 5-20 мм/слой 40, 45 мм (250 шт)</t>
  </si>
  <si>
    <t>Арматура А III, d= 14 мм (ячейка 200х200 мм)</t>
  </si>
  <si>
    <t>Аренда опалубки перекрытий</t>
  </si>
  <si>
    <t>Устройство дер перекрытия 2 этаж / чердак .</t>
  </si>
  <si>
    <t>Брус дер. (ест. влаж.) 200х150 мм</t>
  </si>
  <si>
    <t>Обрешётка доска строганая 25х100</t>
  </si>
  <si>
    <t xml:space="preserve">Плита OSB-3 10х1250х2500 мм </t>
  </si>
  <si>
    <t>Антисептик</t>
  </si>
  <si>
    <t>л.</t>
  </si>
  <si>
    <t>Минеральная вата РОКЛАЙТ 200 мм.</t>
  </si>
  <si>
    <t>4. МОНТАЖ УТЕПЛЁННОЙ КРОВЛИ.</t>
  </si>
  <si>
    <t xml:space="preserve">Монтаж стропильной системы </t>
  </si>
  <si>
    <t>Комплект стропильной системы</t>
  </si>
  <si>
    <t>Монтаж кровли + свесы</t>
  </si>
  <si>
    <t>Ковер подкладочный для битумной черепицы 1х15 м.кв</t>
  </si>
  <si>
    <r>
      <t>Битумная черепица "Тегола"</t>
    </r>
    <r>
      <rPr>
        <b/>
        <sz val="10"/>
        <color indexed="10"/>
        <rFont val="Arial"/>
        <family val="2"/>
      </rPr>
      <t xml:space="preserve"> (цвет согласовать с Заказчиком)</t>
    </r>
  </si>
  <si>
    <t>Ендова  "Тегола"    1х10 м</t>
  </si>
  <si>
    <t>Планка коньковая</t>
  </si>
  <si>
    <t>Планка карнизная</t>
  </si>
  <si>
    <t>Планка лобовая</t>
  </si>
  <si>
    <t>Изоспан А</t>
  </si>
  <si>
    <t>Изоспан Б</t>
  </si>
  <si>
    <t>Монтаж деревянных софитов + окраска</t>
  </si>
  <si>
    <t>Доска строганая 25*145 (сухая)</t>
  </si>
  <si>
    <t>Лак на водной основе колерованый РЕММЕРС 7кг.</t>
  </si>
  <si>
    <t>бан.</t>
  </si>
  <si>
    <t>Монтаж водосточной системы</t>
  </si>
  <si>
    <t>Желоб горизонтальный (пластик)</t>
  </si>
  <si>
    <t>Воронка приёмеая (пластик)</t>
  </si>
  <si>
    <t>Труба  D=90 (3 м.п.)</t>
  </si>
  <si>
    <t>Отвод 45 град</t>
  </si>
  <si>
    <t>Соединитель для труб (муфта) D=90</t>
  </si>
  <si>
    <t>Хомут крепление к стене</t>
  </si>
  <si>
    <t>5. ОБЛИЦОВКА СТЕН ФАСАДА ДЕКОРАТИВНОЙ ШТУКАТУРКОЙ И ЦОКОЛЯ ИСКУССТВЕННЫМ КАМНЕМ.</t>
  </si>
  <si>
    <t>Штукатурка по сетке (5 -10 мм)</t>
  </si>
  <si>
    <t>Грунтовка (Праймер) глубокого проникновения</t>
  </si>
  <si>
    <t>л</t>
  </si>
  <si>
    <t>Армосетка из стекловолокна щелочестойкая</t>
  </si>
  <si>
    <t>Штукатурная смесь</t>
  </si>
  <si>
    <t>кг</t>
  </si>
  <si>
    <t>Маячки для стен</t>
  </si>
  <si>
    <t>п.м.</t>
  </si>
  <si>
    <t>Маячки угловые</t>
  </si>
  <si>
    <t>Нанесение декоративной штукатурки</t>
  </si>
  <si>
    <t>Грунтовка (Праймер)</t>
  </si>
  <si>
    <r>
      <t xml:space="preserve">Декоративная штукатурка "Alpina" </t>
    </r>
    <r>
      <rPr>
        <b/>
        <sz val="10"/>
        <color indexed="10"/>
        <rFont val="Arial"/>
        <family val="2"/>
      </rPr>
      <t>(цвет согласовать с Заказачиком)</t>
    </r>
  </si>
  <si>
    <t>Облицовка цоколя искусственным камнем</t>
  </si>
  <si>
    <t>Пенополистерол экструдированный 50 мм.</t>
  </si>
  <si>
    <t>Сетка арматурная 2,5х1м, d=5, яч.50х50</t>
  </si>
  <si>
    <t>Дюбель для теплоизоляции 10х100М металлический гвоздь (100 шт)</t>
  </si>
  <si>
    <t>Клей плитонит С  25 кг</t>
  </si>
  <si>
    <t>шт</t>
  </si>
  <si>
    <r>
      <t>Искусственный камень,</t>
    </r>
    <r>
      <rPr>
        <b/>
        <sz val="10"/>
        <color indexed="10"/>
        <rFont val="Arial"/>
        <family val="2"/>
      </rPr>
      <t xml:space="preserve"> (тип согласовать с Заказачиком)</t>
    </r>
  </si>
  <si>
    <t>Монтаж отливов над цоколем</t>
  </si>
  <si>
    <t>Отлив металлический 200 мм</t>
  </si>
  <si>
    <t>Пена монтажная</t>
  </si>
  <si>
    <t>6. МОНТАЖ ОКОН, ВХОДНОЙ ДВЕРИ, ГАРАЖНЫХ ВОРОТ.</t>
  </si>
  <si>
    <t>Монтаж окон</t>
  </si>
  <si>
    <t>Окна: профильная система - KBE_Expert - Германия  Профиль в массе белый.                             
Заполнение:стеклопакет 4-10-4-10-4 ,</t>
  </si>
  <si>
    <t>бал.</t>
  </si>
  <si>
    <t>Монтаж оконных отливов</t>
  </si>
  <si>
    <t>Монтаж входной двери</t>
  </si>
  <si>
    <t>Металлическая дверь  (с 2-мя замками)</t>
  </si>
  <si>
    <t>Монтаж гаражных ворот</t>
  </si>
  <si>
    <t>Ворота гаражные подъёмный с электроприводом 3000х2250 мм</t>
  </si>
  <si>
    <t>Комплект креплений</t>
  </si>
  <si>
    <t>7. ОКОНЧАНИЕ РАБОТ, СДАЧА ОБЪЕКТА.</t>
  </si>
  <si>
    <t xml:space="preserve">Загрузка мусора </t>
  </si>
  <si>
    <t>маш</t>
  </si>
  <si>
    <t xml:space="preserve">Вывоз </t>
  </si>
  <si>
    <t>Мешки для мусора</t>
  </si>
  <si>
    <t>Транспортные расходы:</t>
  </si>
  <si>
    <t>Крепёжные и расходные элементы, аренда спец техники:</t>
  </si>
  <si>
    <t>ВСЕГО:</t>
  </si>
  <si>
    <t>* - Возможно изменение стоимости после согласования РД.</t>
  </si>
  <si>
    <t>ЗАКАЗЧИК:</t>
  </si>
  <si>
    <t>ПОДРЯДЧИК:</t>
  </si>
  <si>
    <t>_____________________   /______________________ /</t>
  </si>
  <si>
    <t xml:space="preserve"> ___________________________ / ________________ /</t>
  </si>
  <si>
    <t>"____ " _________________ 2015 г.</t>
  </si>
  <si>
    <t>Песок карьерный (с доставкой)</t>
  </si>
  <si>
    <t>Щебень гранитный (фракция 20 - 40) (с доставкой)</t>
  </si>
  <si>
    <t>м2</t>
  </si>
  <si>
    <t>м3</t>
  </si>
  <si>
    <t>Отвод 90 град (оконечник)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</si>
</sst>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2"/>
      <color theme="3"/>
      <name val="Arial"/>
      <family val="2"/>
    </font>
    <font>
      <b/>
      <sz val="12"/>
      <color rgb="FFFF0000"/>
      <name val="Arial"/>
      <family val="2"/>
    </font>
    <font>
      <sz val="10"/>
      <color indexed="48"/>
      <name val="Arial"/>
      <family val="2"/>
    </font>
    <font>
      <b/>
      <vertAlign val="superscript"/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sz val="10"/>
      <color rgb="FF0070C0"/>
      <name val="Arial Cyr"/>
      <charset val="204"/>
    </font>
    <font>
      <vertAlign val="superscript"/>
      <sz val="10"/>
      <color indexed="30"/>
      <name val="Arial Cyr"/>
      <charset val="204"/>
    </font>
    <font>
      <sz val="10"/>
      <color indexed="30"/>
      <name val="Arial Cyr"/>
      <charset val="204"/>
    </font>
    <font>
      <sz val="10"/>
      <color theme="3" tint="0.39997558519241921"/>
      <name val="Arial"/>
      <family val="2"/>
    </font>
    <font>
      <vertAlign val="superscript"/>
      <sz val="10"/>
      <color indexed="62"/>
      <name val="Arial"/>
      <family val="2"/>
    </font>
    <font>
      <sz val="10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vertAlign val="superscript"/>
      <sz val="10"/>
      <color indexed="62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30"/>
      <name val="Arial"/>
      <family val="2"/>
    </font>
    <font>
      <sz val="12"/>
      <color indexed="48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u/>
      <sz val="12"/>
      <color theme="11"/>
      <name val="Calibri"/>
      <family val="2"/>
      <charset val="204"/>
      <scheme val="minor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8">
    <xf numFmtId="0" fontId="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24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4" fontId="3" fillId="0" borderId="0" xfId="0" applyNumberFormat="1" applyFont="1" applyFill="1" applyAlignment="1"/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/>
    </xf>
    <xf numFmtId="0" fontId="2" fillId="0" borderId="26" xfId="0" applyNumberFormat="1" applyFont="1" applyFill="1" applyBorder="1"/>
    <xf numFmtId="2" fontId="2" fillId="0" borderId="2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4" fontId="2" fillId="0" borderId="14" xfId="0" applyNumberFormat="1" applyFont="1" applyFill="1" applyBorder="1"/>
    <xf numFmtId="4" fontId="2" fillId="0" borderId="15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2" fontId="1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6" fillId="0" borderId="16" xfId="0" applyNumberFormat="1" applyFont="1" applyFill="1" applyBorder="1"/>
    <xf numFmtId="2" fontId="6" fillId="0" borderId="19" xfId="0" applyNumberFormat="1" applyFont="1" applyFill="1" applyBorder="1"/>
    <xf numFmtId="4" fontId="1" fillId="0" borderId="20" xfId="0" applyNumberFormat="1" applyFont="1" applyFill="1" applyBorder="1"/>
    <xf numFmtId="4" fontId="12" fillId="0" borderId="18" xfId="0" applyNumberFormat="1" applyFont="1" applyFill="1" applyBorder="1"/>
    <xf numFmtId="4" fontId="6" fillId="0" borderId="16" xfId="0" applyNumberFormat="1" applyFont="1" applyFill="1" applyBorder="1"/>
    <xf numFmtId="4" fontId="16" fillId="0" borderId="19" xfId="0" applyNumberFormat="1" applyFont="1" applyFill="1" applyBorder="1"/>
    <xf numFmtId="0" fontId="2" fillId="0" borderId="9" xfId="0" applyNumberFormat="1" applyFont="1" applyFill="1" applyBorder="1" applyAlignment="1">
      <alignment horizontal="center" vertical="justify"/>
    </xf>
    <xf numFmtId="0" fontId="2" fillId="0" borderId="10" xfId="0" applyNumberFormat="1" applyFont="1" applyFill="1" applyBorder="1" applyAlignment="1">
      <alignment vertical="justify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24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justify"/>
    </xf>
    <xf numFmtId="4" fontId="2" fillId="0" borderId="28" xfId="0" applyNumberFormat="1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justify"/>
    </xf>
    <xf numFmtId="0" fontId="17" fillId="0" borderId="12" xfId="0" applyNumberFormat="1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wrapText="1"/>
    </xf>
    <xf numFmtId="2" fontId="21" fillId="0" borderId="10" xfId="0" applyNumberFormat="1" applyFont="1" applyFill="1" applyBorder="1" applyAlignment="1">
      <alignment horizontal="center" vertical="center"/>
    </xf>
    <xf numFmtId="2" fontId="23" fillId="0" borderId="15" xfId="0" applyNumberFormat="1" applyFont="1" applyFill="1" applyBorder="1" applyAlignment="1">
      <alignment horizontal="center"/>
    </xf>
    <xf numFmtId="2" fontId="23" fillId="0" borderId="12" xfId="0" applyNumberFormat="1" applyFont="1" applyFill="1" applyBorder="1"/>
    <xf numFmtId="4" fontId="6" fillId="0" borderId="30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6" fillId="0" borderId="26" xfId="0" applyFont="1" applyFill="1" applyBorder="1"/>
    <xf numFmtId="2" fontId="6" fillId="0" borderId="15" xfId="0" applyNumberFormat="1" applyFont="1" applyFill="1" applyBorder="1" applyAlignment="1">
      <alignment horizontal="center"/>
    </xf>
    <xf numFmtId="0" fontId="23" fillId="0" borderId="26" xfId="0" applyNumberFormat="1" applyFont="1" applyFill="1" applyBorder="1"/>
    <xf numFmtId="2" fontId="23" fillId="0" borderId="13" xfId="0" applyNumberFormat="1" applyFont="1" applyFill="1" applyBorder="1"/>
    <xf numFmtId="4" fontId="23" fillId="0" borderId="30" xfId="0" applyNumberFormat="1" applyFont="1" applyFill="1" applyBorder="1" applyAlignment="1">
      <alignment horizontal="right"/>
    </xf>
    <xf numFmtId="4" fontId="23" fillId="0" borderId="13" xfId="0" applyNumberFormat="1" applyFont="1" applyFill="1" applyBorder="1" applyAlignment="1">
      <alignment horizontal="right"/>
    </xf>
    <xf numFmtId="4" fontId="23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26" xfId="0" applyFont="1" applyFill="1" applyBorder="1"/>
    <xf numFmtId="2" fontId="13" fillId="0" borderId="12" xfId="0" applyNumberFormat="1" applyFont="1" applyFill="1" applyBorder="1"/>
    <xf numFmtId="2" fontId="13" fillId="0" borderId="13" xfId="0" applyNumberFormat="1" applyFont="1" applyFill="1" applyBorder="1"/>
    <xf numFmtId="4" fontId="2" fillId="0" borderId="30" xfId="0" applyNumberFormat="1" applyFont="1" applyFill="1" applyBorder="1"/>
    <xf numFmtId="4" fontId="2" fillId="0" borderId="13" xfId="0" applyNumberFormat="1" applyFont="1" applyFill="1" applyBorder="1" applyAlignment="1">
      <alignment horizontal="right"/>
    </xf>
    <xf numFmtId="4" fontId="13" fillId="0" borderId="12" xfId="0" applyNumberFormat="1" applyFont="1" applyFill="1" applyBorder="1"/>
    <xf numFmtId="4" fontId="13" fillId="0" borderId="13" xfId="0" applyNumberFormat="1" applyFont="1" applyFill="1" applyBorder="1"/>
    <xf numFmtId="0" fontId="6" fillId="0" borderId="26" xfId="0" applyFont="1" applyFill="1" applyBorder="1" applyAlignment="1">
      <alignment wrapText="1"/>
    </xf>
    <xf numFmtId="2" fontId="24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right" vertical="center"/>
    </xf>
    <xf numFmtId="2" fontId="6" fillId="0" borderId="24" xfId="0" applyNumberFormat="1" applyFont="1" applyFill="1" applyBorder="1" applyAlignment="1">
      <alignment horizontal="right" vertical="center"/>
    </xf>
    <xf numFmtId="4" fontId="6" fillId="0" borderId="28" xfId="0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0" fontId="23" fillId="0" borderId="26" xfId="0" applyNumberFormat="1" applyFont="1" applyFill="1" applyBorder="1" applyAlignment="1">
      <alignment wrapText="1"/>
    </xf>
    <xf numFmtId="2" fontId="23" fillId="0" borderId="26" xfId="0" applyNumberFormat="1" applyFont="1" applyFill="1" applyBorder="1" applyAlignment="1">
      <alignment horizontal="center" vertical="center"/>
    </xf>
    <xf numFmtId="2" fontId="23" fillId="0" borderId="15" xfId="0" applyNumberFormat="1" applyFont="1" applyFill="1" applyBorder="1" applyAlignment="1">
      <alignment horizontal="center" vertical="center"/>
    </xf>
    <xf numFmtId="2" fontId="23" fillId="0" borderId="12" xfId="0" applyNumberFormat="1" applyFont="1" applyFill="1" applyBorder="1" applyAlignment="1">
      <alignment vertical="center"/>
    </xf>
    <xf numFmtId="2" fontId="23" fillId="0" borderId="13" xfId="0" applyNumberFormat="1" applyFont="1" applyFill="1" applyBorder="1" applyAlignment="1">
      <alignment vertical="center"/>
    </xf>
    <xf numFmtId="4" fontId="23" fillId="0" borderId="30" xfId="0" applyNumberFormat="1" applyFont="1" applyFill="1" applyBorder="1" applyAlignment="1">
      <alignment horizontal="right" vertical="center"/>
    </xf>
    <xf numFmtId="4" fontId="23" fillId="0" borderId="13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right" vertical="center"/>
    </xf>
    <xf numFmtId="2" fontId="23" fillId="0" borderId="26" xfId="0" applyNumberFormat="1" applyFont="1" applyFill="1" applyBorder="1" applyAlignment="1">
      <alignment horizontal="center"/>
    </xf>
    <xf numFmtId="0" fontId="18" fillId="0" borderId="26" xfId="0" applyNumberFormat="1" applyFont="1" applyFill="1" applyBorder="1" applyAlignment="1">
      <alignment wrapText="1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9" xfId="0" applyNumberFormat="1" applyFont="1" applyFill="1" applyBorder="1" applyAlignment="1">
      <alignment horizontal="right" vertical="center"/>
    </xf>
    <xf numFmtId="2" fontId="23" fillId="0" borderId="24" xfId="0" applyNumberFormat="1" applyFont="1" applyFill="1" applyBorder="1" applyAlignment="1">
      <alignment horizontal="right" vertical="center"/>
    </xf>
    <xf numFmtId="4" fontId="23" fillId="0" borderId="28" xfId="0" applyNumberFormat="1" applyFont="1" applyFill="1" applyBorder="1" applyAlignment="1">
      <alignment horizontal="right" vertical="center"/>
    </xf>
    <xf numFmtId="4" fontId="23" fillId="0" borderId="24" xfId="0" applyNumberFormat="1" applyFont="1" applyFill="1" applyBorder="1" applyAlignment="1">
      <alignment horizontal="right" vertical="center"/>
    </xf>
    <xf numFmtId="4" fontId="23" fillId="0" borderId="9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 applyAlignment="1">
      <alignment horizontal="right"/>
    </xf>
    <xf numFmtId="4" fontId="12" fillId="0" borderId="18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4" fontId="2" fillId="0" borderId="25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3" fillId="0" borderId="25" xfId="0" applyNumberFormat="1" applyFont="1" applyFill="1" applyBorder="1" applyAlignment="1">
      <alignment horizontal="right" vertical="center"/>
    </xf>
    <xf numFmtId="4" fontId="23" fillId="0" borderId="11" xfId="0" applyNumberFormat="1" applyFont="1" applyFill="1" applyBorder="1" applyAlignment="1">
      <alignment horizontal="right" vertical="center"/>
    </xf>
    <xf numFmtId="4" fontId="23" fillId="0" borderId="14" xfId="0" applyNumberFormat="1" applyFont="1" applyFill="1" applyBorder="1" applyAlignment="1">
      <alignment horizontal="right"/>
    </xf>
    <xf numFmtId="4" fontId="23" fillId="0" borderId="15" xfId="0" applyNumberFormat="1" applyFont="1" applyFill="1" applyBorder="1" applyAlignment="1">
      <alignment horizontal="right"/>
    </xf>
    <xf numFmtId="2" fontId="18" fillId="0" borderId="26" xfId="0" applyNumberFormat="1" applyFont="1" applyFill="1" applyBorder="1" applyAlignment="1">
      <alignment horizontal="center" wrapText="1"/>
    </xf>
    <xf numFmtId="2" fontId="26" fillId="0" borderId="11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right"/>
    </xf>
    <xf numFmtId="4" fontId="23" fillId="0" borderId="11" xfId="0" applyNumberFormat="1" applyFont="1" applyFill="1" applyBorder="1" applyAlignment="1">
      <alignment horizontal="right"/>
    </xf>
    <xf numFmtId="4" fontId="23" fillId="0" borderId="9" xfId="0" applyNumberFormat="1" applyFont="1" applyFill="1" applyBorder="1" applyAlignment="1">
      <alignment horizontal="right"/>
    </xf>
    <xf numFmtId="4" fontId="23" fillId="0" borderId="14" xfId="0" applyNumberFormat="1" applyFont="1" applyFill="1" applyBorder="1" applyAlignment="1">
      <alignment horizontal="right" vertical="center"/>
    </xf>
    <xf numFmtId="4" fontId="23" fillId="0" borderId="15" xfId="0" applyNumberFormat="1" applyFont="1" applyFill="1" applyBorder="1" applyAlignment="1">
      <alignment horizontal="right" vertical="center"/>
    </xf>
    <xf numFmtId="0" fontId="27" fillId="0" borderId="9" xfId="0" applyNumberFormat="1" applyFont="1" applyFill="1" applyBorder="1" applyAlignment="1">
      <alignment horizontal="center" vertical="justify"/>
    </xf>
    <xf numFmtId="0" fontId="27" fillId="0" borderId="10" xfId="0" applyNumberFormat="1" applyFont="1" applyFill="1" applyBorder="1" applyAlignment="1">
      <alignment vertical="justify"/>
    </xf>
    <xf numFmtId="2" fontId="27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vertical="center"/>
    </xf>
    <xf numFmtId="2" fontId="27" fillId="0" borderId="24" xfId="0" applyNumberFormat="1" applyFont="1" applyFill="1" applyBorder="1" applyAlignment="1">
      <alignment vertical="center"/>
    </xf>
    <xf numFmtId="4" fontId="27" fillId="0" borderId="25" xfId="0" applyNumberFormat="1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vertical="center"/>
    </xf>
    <xf numFmtId="4" fontId="27" fillId="0" borderId="9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wrapText="1"/>
    </xf>
    <xf numFmtId="2" fontId="24" fillId="0" borderId="25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vertical="justify"/>
    </xf>
    <xf numFmtId="2" fontId="6" fillId="0" borderId="26" xfId="0" applyNumberFormat="1" applyFont="1" applyFill="1" applyBorder="1" applyAlignment="1">
      <alignment horizontal="center"/>
    </xf>
    <xf numFmtId="4" fontId="6" fillId="0" borderId="14" xfId="0" applyNumberFormat="1" applyFont="1" applyFill="1" applyBorder="1"/>
    <xf numFmtId="4" fontId="6" fillId="0" borderId="15" xfId="0" applyNumberFormat="1" applyFont="1" applyFill="1" applyBorder="1"/>
    <xf numFmtId="0" fontId="6" fillId="0" borderId="26" xfId="0" applyNumberFormat="1" applyFont="1" applyFill="1" applyBorder="1"/>
    <xf numFmtId="2" fontId="1" fillId="0" borderId="31" xfId="0" applyNumberFormat="1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right"/>
    </xf>
    <xf numFmtId="2" fontId="1" fillId="0" borderId="32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13" fillId="0" borderId="16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9" xfId="0" applyNumberFormat="1" applyFont="1" applyFill="1" applyBorder="1"/>
    <xf numFmtId="2" fontId="2" fillId="0" borderId="24" xfId="0" applyNumberFormat="1" applyFont="1" applyFill="1" applyBorder="1"/>
    <xf numFmtId="4" fontId="2" fillId="0" borderId="25" xfId="0" applyNumberFormat="1" applyFont="1" applyFill="1" applyBorder="1"/>
    <xf numFmtId="4" fontId="2" fillId="0" borderId="11" xfId="0" applyNumberFormat="1" applyFont="1" applyFill="1" applyBorder="1"/>
    <xf numFmtId="4" fontId="13" fillId="0" borderId="9" xfId="0" applyNumberFormat="1" applyFont="1" applyFill="1" applyBorder="1"/>
    <xf numFmtId="0" fontId="2" fillId="0" borderId="10" xfId="0" applyNumberFormat="1" applyFont="1" applyFill="1" applyBorder="1"/>
    <xf numFmtId="2" fontId="6" fillId="0" borderId="26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vertical="justify" wrapText="1"/>
    </xf>
    <xf numFmtId="2" fontId="2" fillId="0" borderId="10" xfId="0" applyNumberFormat="1" applyFont="1" applyFill="1" applyBorder="1" applyAlignment="1">
      <alignment horizontal="center"/>
    </xf>
    <xf numFmtId="2" fontId="1" fillId="0" borderId="16" xfId="0" applyNumberFormat="1" applyFont="1" applyFill="1" applyBorder="1"/>
    <xf numFmtId="4" fontId="2" fillId="0" borderId="18" xfId="0" applyNumberFormat="1" applyFont="1" applyFill="1" applyBorder="1" applyAlignment="1">
      <alignment horizontal="right" vertical="center"/>
    </xf>
    <xf numFmtId="4" fontId="13" fillId="0" borderId="16" xfId="0" applyNumberFormat="1" applyFont="1" applyFill="1" applyBorder="1" applyAlignment="1">
      <alignment horizontal="right" vertical="center"/>
    </xf>
    <xf numFmtId="4" fontId="13" fillId="0" borderId="19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vertical="justify" wrapText="1"/>
    </xf>
    <xf numFmtId="0" fontId="17" fillId="0" borderId="35" xfId="0" applyNumberFormat="1" applyFont="1" applyFill="1" applyBorder="1" applyAlignment="1">
      <alignment horizontal="center"/>
    </xf>
    <xf numFmtId="2" fontId="21" fillId="0" borderId="25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justify"/>
    </xf>
    <xf numFmtId="0" fontId="6" fillId="0" borderId="26" xfId="0" applyFont="1" applyFill="1" applyBorder="1" applyAlignment="1">
      <alignment vertical="justify"/>
    </xf>
    <xf numFmtId="2" fontId="21" fillId="0" borderId="10" xfId="0" applyNumberFormat="1" applyFont="1" applyFill="1" applyBorder="1" applyAlignment="1">
      <alignment horizontal="center" vertical="justify"/>
    </xf>
    <xf numFmtId="2" fontId="6" fillId="0" borderId="12" xfId="0" applyNumberFormat="1" applyFont="1" applyFill="1" applyBorder="1" applyAlignment="1">
      <alignment vertical="justify"/>
    </xf>
    <xf numFmtId="2" fontId="6" fillId="0" borderId="13" xfId="0" applyNumberFormat="1" applyFont="1" applyFill="1" applyBorder="1" applyAlignment="1">
      <alignment vertical="justify"/>
    </xf>
    <xf numFmtId="4" fontId="6" fillId="0" borderId="30" xfId="0" applyNumberFormat="1" applyFont="1" applyFill="1" applyBorder="1" applyAlignment="1">
      <alignment vertical="justify"/>
    </xf>
    <xf numFmtId="4" fontId="6" fillId="0" borderId="13" xfId="0" applyNumberFormat="1" applyFont="1" applyFill="1" applyBorder="1" applyAlignment="1">
      <alignment vertical="justify"/>
    </xf>
    <xf numFmtId="0" fontId="2" fillId="0" borderId="26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left" vertical="justify" wrapText="1"/>
    </xf>
    <xf numFmtId="4" fontId="6" fillId="0" borderId="15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/>
    </xf>
    <xf numFmtId="2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right" vertical="center"/>
    </xf>
    <xf numFmtId="4" fontId="6" fillId="0" borderId="25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>
      <alignment horizontal="right" vertical="center"/>
    </xf>
    <xf numFmtId="2" fontId="13" fillId="0" borderId="12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right" vertical="center"/>
    </xf>
    <xf numFmtId="2" fontId="13" fillId="0" borderId="14" xfId="0" applyNumberFormat="1" applyFont="1" applyFill="1" applyBorder="1" applyAlignment="1">
      <alignment horizontal="right"/>
    </xf>
    <xf numFmtId="2" fontId="13" fillId="0" borderId="15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left" wrapText="1"/>
    </xf>
    <xf numFmtId="2" fontId="13" fillId="0" borderId="9" xfId="0" applyNumberFormat="1" applyFont="1" applyFill="1" applyBorder="1"/>
    <xf numFmtId="2" fontId="13" fillId="0" borderId="24" xfId="0" applyNumberFormat="1" applyFont="1" applyFill="1" applyBorder="1"/>
    <xf numFmtId="4" fontId="13" fillId="0" borderId="14" xfId="0" applyNumberFormat="1" applyFont="1" applyFill="1" applyBorder="1" applyAlignment="1">
      <alignment horizontal="right" vertical="center"/>
    </xf>
    <xf numFmtId="0" fontId="6" fillId="0" borderId="26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/>
    </xf>
    <xf numFmtId="4" fontId="13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15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6" fillId="0" borderId="19" xfId="0" applyNumberFormat="1" applyFont="1" applyFill="1" applyBorder="1"/>
    <xf numFmtId="4" fontId="13" fillId="0" borderId="16" xfId="0" applyNumberFormat="1" applyFont="1" applyFill="1" applyBorder="1"/>
    <xf numFmtId="2" fontId="0" fillId="0" borderId="36" xfId="0" applyNumberFormat="1" applyFill="1" applyBorder="1"/>
    <xf numFmtId="2" fontId="10" fillId="0" borderId="37" xfId="0" applyNumberFormat="1" applyFont="1" applyFill="1" applyBorder="1" applyAlignment="1">
      <alignment horizontal="right"/>
    </xf>
    <xf numFmtId="4" fontId="6" fillId="0" borderId="40" xfId="0" applyNumberFormat="1" applyFont="1" applyFill="1" applyBorder="1" applyAlignment="1"/>
    <xf numFmtId="4" fontId="10" fillId="0" borderId="41" xfId="0" applyNumberFormat="1" applyFont="1" applyFill="1" applyBorder="1" applyAlignment="1">
      <alignment horizontal="right"/>
    </xf>
    <xf numFmtId="4" fontId="28" fillId="0" borderId="36" xfId="0" applyNumberFormat="1" applyFont="1" applyFill="1" applyBorder="1" applyAlignment="1">
      <alignment horizontal="right"/>
    </xf>
    <xf numFmtId="4" fontId="29" fillId="0" borderId="42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center"/>
    </xf>
    <xf numFmtId="2" fontId="30" fillId="0" borderId="10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1" fillId="0" borderId="24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vertical="center"/>
    </xf>
    <xf numFmtId="4" fontId="31" fillId="0" borderId="9" xfId="0" applyNumberFormat="1" applyFont="1" applyFill="1" applyBorder="1" applyAlignment="1">
      <alignment horizontal="right" vertical="center"/>
    </xf>
    <xf numFmtId="4" fontId="29" fillId="0" borderId="24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center"/>
    </xf>
    <xf numFmtId="2" fontId="30" fillId="0" borderId="26" xfId="0" applyNumberFormat="1" applyFont="1" applyFill="1" applyBorder="1" applyAlignment="1">
      <alignment horizontal="right" wrapText="1"/>
    </xf>
    <xf numFmtId="2" fontId="1" fillId="0" borderId="12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>
      <alignment horizontal="right" vertical="center"/>
    </xf>
    <xf numFmtId="4" fontId="31" fillId="0" borderId="12" xfId="0" applyNumberFormat="1" applyFont="1" applyFill="1" applyBorder="1" applyAlignment="1">
      <alignment horizontal="right" vertical="center"/>
    </xf>
    <xf numFmtId="4" fontId="29" fillId="0" borderId="13" xfId="0" applyNumberFormat="1" applyFont="1" applyFill="1" applyBorder="1" applyAlignment="1">
      <alignment horizontal="right" vertical="center"/>
    </xf>
    <xf numFmtId="2" fontId="10" fillId="0" borderId="17" xfId="0" applyNumberFormat="1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right"/>
    </xf>
    <xf numFmtId="2" fontId="1" fillId="0" borderId="19" xfId="0" applyNumberFormat="1" applyFont="1" applyFill="1" applyBorder="1" applyAlignment="1">
      <alignment horizontal="right"/>
    </xf>
    <xf numFmtId="4" fontId="10" fillId="0" borderId="18" xfId="0" applyNumberFormat="1" applyFont="1" applyFill="1" applyBorder="1" applyAlignment="1">
      <alignment horizontal="right" vertical="center"/>
    </xf>
    <xf numFmtId="4" fontId="29" fillId="0" borderId="16" xfId="0" applyNumberFormat="1" applyFont="1" applyFill="1" applyBorder="1" applyAlignment="1">
      <alignment horizontal="right" vertical="center"/>
    </xf>
    <xf numFmtId="4" fontId="29" fillId="0" borderId="19" xfId="0" applyNumberFormat="1" applyFont="1" applyFill="1" applyBorder="1" applyAlignment="1">
      <alignment horizontal="right" vertical="center"/>
    </xf>
    <xf numFmtId="2" fontId="9" fillId="0" borderId="44" xfId="0" applyNumberFormat="1" applyFont="1" applyFill="1" applyBorder="1" applyAlignment="1">
      <alignment horizontal="center" vertical="center"/>
    </xf>
    <xf numFmtId="2" fontId="32" fillId="0" borderId="45" xfId="0" applyNumberFormat="1" applyFont="1" applyFill="1" applyBorder="1" applyAlignment="1">
      <alignment horizontal="right" vertical="center"/>
    </xf>
    <xf numFmtId="2" fontId="33" fillId="0" borderId="45" xfId="0" applyNumberFormat="1" applyFont="1" applyFill="1" applyBorder="1" applyAlignment="1">
      <alignment horizontal="center" vertical="center"/>
    </xf>
    <xf numFmtId="2" fontId="9" fillId="0" borderId="46" xfId="0" applyNumberFormat="1" applyFont="1" applyFill="1" applyBorder="1" applyAlignment="1">
      <alignment horizontal="center" vertical="center"/>
    </xf>
    <xf numFmtId="2" fontId="33" fillId="0" borderId="44" xfId="0" applyNumberFormat="1" applyFont="1" applyFill="1" applyBorder="1" applyAlignment="1">
      <alignment horizontal="center" vertical="center"/>
    </xf>
    <xf numFmtId="2" fontId="33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4"/>
    </xf>
    <xf numFmtId="0" fontId="6" fillId="0" borderId="0" xfId="0" applyFont="1"/>
    <xf numFmtId="0" fontId="2" fillId="0" borderId="0" xfId="0" applyFont="1" applyFill="1" applyAlignment="1">
      <alignment horizontal="left"/>
    </xf>
    <xf numFmtId="4" fontId="6" fillId="2" borderId="12" xfId="0" applyNumberFormat="1" applyFont="1" applyFill="1" applyBorder="1"/>
    <xf numFmtId="4" fontId="6" fillId="2" borderId="9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2" fontId="35" fillId="0" borderId="15" xfId="0" applyNumberFormat="1" applyFont="1" applyFill="1" applyBorder="1" applyAlignment="1">
      <alignment horizontal="center"/>
    </xf>
    <xf numFmtId="2" fontId="35" fillId="0" borderId="11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18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9" fontId="2" fillId="0" borderId="43" xfId="0" applyNumberFormat="1" applyFont="1" applyFill="1" applyBorder="1" applyAlignment="1">
      <alignment horizontal="center"/>
    </xf>
    <xf numFmtId="4" fontId="32" fillId="0" borderId="48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/>
    </xf>
    <xf numFmtId="4" fontId="32" fillId="0" borderId="50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/>
    </xf>
    <xf numFmtId="9" fontId="2" fillId="0" borderId="8" xfId="0" applyNumberFormat="1" applyFont="1" applyFill="1" applyBorder="1" applyAlignment="1">
      <alignment horizontal="center"/>
    </xf>
    <xf numFmtId="9" fontId="2" fillId="0" borderId="23" xfId="0" applyNumberFormat="1" applyFont="1" applyFill="1" applyBorder="1" applyAlignment="1">
      <alignment horizontal="center"/>
    </xf>
  </cellXfs>
  <cellStyles count="38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342900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3683000" y="14605000"/>
          <a:ext cx="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342900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3683000" y="14605000"/>
          <a:ext cx="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342900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3683000" y="14605000"/>
          <a:ext cx="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342900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3683000" y="14605000"/>
          <a:ext cx="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342900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3683000" y="14605000"/>
          <a:ext cx="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50800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3683000" y="147574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25400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3683000" y="14757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25400</xdr:rowOff>
    </xdr:to>
    <xdr:sp macro="" textlink="">
      <xdr:nvSpPr>
        <xdr:cNvPr id="34" name="Text Box 18"/>
        <xdr:cNvSpPr txBox="1">
          <a:spLocks noChangeArrowheads="1"/>
        </xdr:cNvSpPr>
      </xdr:nvSpPr>
      <xdr:spPr bwMode="auto">
        <a:xfrm>
          <a:off x="3683000" y="14757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25400</xdr:rowOff>
    </xdr:to>
    <xdr:sp macro="" textlink="">
      <xdr:nvSpPr>
        <xdr:cNvPr id="35" name="Text Box 19"/>
        <xdr:cNvSpPr txBox="1">
          <a:spLocks noChangeArrowheads="1"/>
        </xdr:cNvSpPr>
      </xdr:nvSpPr>
      <xdr:spPr bwMode="auto">
        <a:xfrm>
          <a:off x="3683000" y="14757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25400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3683000" y="14757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83</xdr:row>
      <xdr:rowOff>0</xdr:rowOff>
    </xdr:from>
    <xdr:to>
      <xdr:col>2</xdr:col>
      <xdr:colOff>0</xdr:colOff>
      <xdr:row>85</xdr:row>
      <xdr:rowOff>25400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3683000" y="14757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81" name="Text Box 10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6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8" name="Text Box 1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4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12700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683000" y="219837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122" name="Text Box 10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63500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3683000" y="21983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29" name="Text Box 10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125</xdr:row>
      <xdr:rowOff>0</xdr:rowOff>
    </xdr:from>
    <xdr:to>
      <xdr:col>2</xdr:col>
      <xdr:colOff>0</xdr:colOff>
      <xdr:row>126</xdr:row>
      <xdr:rowOff>50800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3683000" y="2198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137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139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40" name="Text Box 18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41" name="Text Box 19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42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44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49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153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0" name="Text Box 18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1" name="Text Box 19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2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3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6" name="Text Box 18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7" name="Text Box 19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190500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3683000" y="146050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4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5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6" name="Text Box 1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89" name="Text Box 1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5" name="Text Box 22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10" name="Text Box 10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13" name="Text Box 10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4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8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5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29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2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6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50" name="Text Box 10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124</xdr:row>
      <xdr:rowOff>190500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683000" y="218186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12700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3683000" y="21818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1" name="Text Box 10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2" name="Text Box 10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124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265" name="Text Box 10"/>
        <xdr:cNvSpPr txBox="1">
          <a:spLocks noChangeArrowheads="1"/>
        </xdr:cNvSpPr>
      </xdr:nvSpPr>
      <xdr:spPr bwMode="auto">
        <a:xfrm>
          <a:off x="3683000" y="218186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66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69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0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77</xdr:row>
      <xdr:rowOff>25400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3683000" y="135255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2" name="Text Box 18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3" name="Text Box 19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4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5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683000" y="135255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277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278" name="Text Box 18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279" name="Text Box 19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81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25400</xdr:rowOff>
    </xdr:to>
    <xdr:sp macro="" textlink="">
      <xdr:nvSpPr>
        <xdr:cNvPr id="282" name="Text Box 10"/>
        <xdr:cNvSpPr txBox="1">
          <a:spLocks noChangeArrowheads="1"/>
        </xdr:cNvSpPr>
      </xdr:nvSpPr>
      <xdr:spPr bwMode="auto">
        <a:xfrm>
          <a:off x="3683000" y="135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75</xdr:row>
      <xdr:rowOff>0</xdr:rowOff>
    </xdr:from>
    <xdr:to>
      <xdr:col>2</xdr:col>
      <xdr:colOff>0</xdr:colOff>
      <xdr:row>76</xdr:row>
      <xdr:rowOff>63500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3683000" y="13525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289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0" name="Text Box 10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81</xdr:row>
      <xdr:rowOff>0</xdr:rowOff>
    </xdr:from>
    <xdr:to>
      <xdr:col>2</xdr:col>
      <xdr:colOff>0</xdr:colOff>
      <xdr:row>85</xdr:row>
      <xdr:rowOff>393700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3683000" y="14452600"/>
          <a:ext cx="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2" name="Text Box 18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3" name="Text Box 19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5" name="Text Box 10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165100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3683000" y="146050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139700</xdr:rowOff>
    </xdr:to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3683000" y="146050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139700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3683000" y="146050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139700</xdr:rowOff>
    </xdr:to>
    <xdr:sp macro="" textlink="">
      <xdr:nvSpPr>
        <xdr:cNvPr id="299" name="Text Box 19"/>
        <xdr:cNvSpPr txBox="1">
          <a:spLocks noChangeArrowheads="1"/>
        </xdr:cNvSpPr>
      </xdr:nvSpPr>
      <xdr:spPr bwMode="auto">
        <a:xfrm>
          <a:off x="3683000" y="146050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139700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3683000" y="146050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82</xdr:row>
      <xdr:rowOff>0</xdr:rowOff>
    </xdr:from>
    <xdr:to>
      <xdr:col>2</xdr:col>
      <xdr:colOff>0</xdr:colOff>
      <xdr:row>85</xdr:row>
      <xdr:rowOff>139700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3683000" y="146050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38100</xdr:rowOff>
    </xdr:to>
    <xdr:sp macro="" textlink="">
      <xdr:nvSpPr>
        <xdr:cNvPr id="307" name="Text Box 10"/>
        <xdr:cNvSpPr txBox="1">
          <a:spLocks noChangeArrowheads="1"/>
        </xdr:cNvSpPr>
      </xdr:nvSpPr>
      <xdr:spPr bwMode="auto">
        <a:xfrm>
          <a:off x="3683000" y="2014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25400</xdr:rowOff>
    </xdr:to>
    <xdr:sp macro="" textlink="">
      <xdr:nvSpPr>
        <xdr:cNvPr id="308" name="Text Box 10"/>
        <xdr:cNvSpPr txBox="1">
          <a:spLocks noChangeArrowheads="1"/>
        </xdr:cNvSpPr>
      </xdr:nvSpPr>
      <xdr:spPr bwMode="auto">
        <a:xfrm>
          <a:off x="3683000" y="201422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25400</xdr:rowOff>
    </xdr:to>
    <xdr:sp macro="" textlink="">
      <xdr:nvSpPr>
        <xdr:cNvPr id="309" name="Text Box 18"/>
        <xdr:cNvSpPr txBox="1">
          <a:spLocks noChangeArrowheads="1"/>
        </xdr:cNvSpPr>
      </xdr:nvSpPr>
      <xdr:spPr bwMode="auto">
        <a:xfrm>
          <a:off x="3683000" y="201422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25400</xdr:rowOff>
    </xdr:to>
    <xdr:sp macro="" textlink="">
      <xdr:nvSpPr>
        <xdr:cNvPr id="310" name="Text Box 19"/>
        <xdr:cNvSpPr txBox="1">
          <a:spLocks noChangeArrowheads="1"/>
        </xdr:cNvSpPr>
      </xdr:nvSpPr>
      <xdr:spPr bwMode="auto">
        <a:xfrm>
          <a:off x="3683000" y="201422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25400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3683000" y="201422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115</xdr:row>
      <xdr:rowOff>0</xdr:rowOff>
    </xdr:from>
    <xdr:to>
      <xdr:col>2</xdr:col>
      <xdr:colOff>0</xdr:colOff>
      <xdr:row>116</xdr:row>
      <xdr:rowOff>25400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3683000" y="2014220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3" name="Text Box 10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4" name="Text Box 18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50800</xdr:rowOff>
    </xdr:to>
    <xdr:sp macro="" textlink="">
      <xdr:nvSpPr>
        <xdr:cNvPr id="318" name="Text Box 10"/>
        <xdr:cNvSpPr txBox="1">
          <a:spLocks noChangeArrowheads="1"/>
        </xdr:cNvSpPr>
      </xdr:nvSpPr>
      <xdr:spPr bwMode="auto">
        <a:xfrm>
          <a:off x="3683000" y="13220700"/>
          <a:ext cx="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25400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3683000" y="132207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25400</xdr:rowOff>
    </xdr:to>
    <xdr:sp macro="" textlink="">
      <xdr:nvSpPr>
        <xdr:cNvPr id="320" name="Text Box 18"/>
        <xdr:cNvSpPr txBox="1">
          <a:spLocks noChangeArrowheads="1"/>
        </xdr:cNvSpPr>
      </xdr:nvSpPr>
      <xdr:spPr bwMode="auto">
        <a:xfrm>
          <a:off x="3683000" y="132207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25400</xdr:rowOff>
    </xdr:to>
    <xdr:sp macro="" textlink="">
      <xdr:nvSpPr>
        <xdr:cNvPr id="321" name="Text Box 19"/>
        <xdr:cNvSpPr txBox="1">
          <a:spLocks noChangeArrowheads="1"/>
        </xdr:cNvSpPr>
      </xdr:nvSpPr>
      <xdr:spPr bwMode="auto">
        <a:xfrm>
          <a:off x="3683000" y="132207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25400</xdr:rowOff>
    </xdr:to>
    <xdr:sp macro="" textlink="">
      <xdr:nvSpPr>
        <xdr:cNvPr id="322" name="Text Box 10"/>
        <xdr:cNvSpPr txBox="1">
          <a:spLocks noChangeArrowheads="1"/>
        </xdr:cNvSpPr>
      </xdr:nvSpPr>
      <xdr:spPr bwMode="auto">
        <a:xfrm>
          <a:off x="3683000" y="132207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73</xdr:row>
      <xdr:rowOff>0</xdr:rowOff>
    </xdr:from>
    <xdr:to>
      <xdr:col>2</xdr:col>
      <xdr:colOff>0</xdr:colOff>
      <xdr:row>75</xdr:row>
      <xdr:rowOff>25400</xdr:rowOff>
    </xdr:to>
    <xdr:sp macro="" textlink="">
      <xdr:nvSpPr>
        <xdr:cNvPr id="323" name="Text Box 10"/>
        <xdr:cNvSpPr txBox="1">
          <a:spLocks noChangeArrowheads="1"/>
        </xdr:cNvSpPr>
      </xdr:nvSpPr>
      <xdr:spPr bwMode="auto">
        <a:xfrm>
          <a:off x="3683000" y="132207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4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7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8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29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33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76</xdr:row>
      <xdr:rowOff>76200</xdr:rowOff>
    </xdr:to>
    <xdr:sp macro="" textlink="">
      <xdr:nvSpPr>
        <xdr:cNvPr id="334" name="Text Box 10"/>
        <xdr:cNvSpPr txBox="1">
          <a:spLocks noChangeArrowheads="1"/>
        </xdr:cNvSpPr>
      </xdr:nvSpPr>
      <xdr:spPr bwMode="auto">
        <a:xfrm>
          <a:off x="3683000" y="13068300"/>
          <a:ext cx="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36" name="Text Box 18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37" name="Text Box 19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38" name="Text Box 10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190500</xdr:rowOff>
    </xdr:to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3683000" y="13068300"/>
          <a:ext cx="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152400</xdr:rowOff>
    </xdr:to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3683000" y="13068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152400</xdr:rowOff>
    </xdr:to>
    <xdr:sp macro="" textlink="">
      <xdr:nvSpPr>
        <xdr:cNvPr id="342" name="Text Box 18"/>
        <xdr:cNvSpPr txBox="1">
          <a:spLocks noChangeArrowheads="1"/>
        </xdr:cNvSpPr>
      </xdr:nvSpPr>
      <xdr:spPr bwMode="auto">
        <a:xfrm>
          <a:off x="3683000" y="13068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152400</xdr:rowOff>
    </xdr:to>
    <xdr:sp macro="" textlink="">
      <xdr:nvSpPr>
        <xdr:cNvPr id="343" name="Text Box 19"/>
        <xdr:cNvSpPr txBox="1">
          <a:spLocks noChangeArrowheads="1"/>
        </xdr:cNvSpPr>
      </xdr:nvSpPr>
      <xdr:spPr bwMode="auto">
        <a:xfrm>
          <a:off x="3683000" y="13068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152400</xdr:rowOff>
    </xdr:to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3683000" y="13068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1</xdr:col>
      <xdr:colOff>4254500</xdr:colOff>
      <xdr:row>72</xdr:row>
      <xdr:rowOff>0</xdr:rowOff>
    </xdr:from>
    <xdr:to>
      <xdr:col>2</xdr:col>
      <xdr:colOff>0</xdr:colOff>
      <xdr:row>75</xdr:row>
      <xdr:rowOff>152400</xdr:rowOff>
    </xdr:to>
    <xdr:sp macro="" textlink="">
      <xdr:nvSpPr>
        <xdr:cNvPr id="345" name="Text Box 10"/>
        <xdr:cNvSpPr txBox="1">
          <a:spLocks noChangeArrowheads="1"/>
        </xdr:cNvSpPr>
      </xdr:nvSpPr>
      <xdr:spPr bwMode="auto">
        <a:xfrm>
          <a:off x="3683000" y="13068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46" zoomScaleNormal="100" zoomScalePageLayoutView="150" workbookViewId="0">
      <selection activeCell="D69" sqref="D69"/>
    </sheetView>
  </sheetViews>
  <sheetFormatPr defaultColWidth="11" defaultRowHeight="15.75" x14ac:dyDescent="0.25"/>
  <cols>
    <col min="2" max="2" width="43.625" customWidth="1"/>
    <col min="8" max="8" width="13" bestFit="1" customWidth="1"/>
    <col min="10" max="10" width="13" bestFit="1" customWidth="1"/>
  </cols>
  <sheetData>
    <row r="1" spans="1:10" x14ac:dyDescent="0.25">
      <c r="A1" s="1"/>
      <c r="B1" s="2"/>
      <c r="C1" s="3"/>
      <c r="D1" s="3"/>
      <c r="E1" s="4"/>
      <c r="F1" s="277" t="s">
        <v>0</v>
      </c>
      <c r="G1" s="277"/>
      <c r="H1" s="277"/>
      <c r="I1" s="277"/>
      <c r="J1" s="277"/>
    </row>
    <row r="2" spans="1:10" ht="18" x14ac:dyDescent="0.25">
      <c r="A2" s="1"/>
      <c r="B2" s="5"/>
      <c r="C2" s="3"/>
      <c r="D2" s="3"/>
      <c r="E2" s="4"/>
      <c r="F2" s="277" t="s">
        <v>1</v>
      </c>
      <c r="G2" s="277"/>
      <c r="H2" s="277"/>
      <c r="I2" s="277"/>
      <c r="J2" s="277"/>
    </row>
    <row r="3" spans="1:10" x14ac:dyDescent="0.25">
      <c r="A3" s="1"/>
      <c r="B3" s="1"/>
      <c r="C3" s="1"/>
      <c r="D3" s="1"/>
      <c r="E3" s="1"/>
      <c r="F3" s="277" t="s">
        <v>2</v>
      </c>
      <c r="G3" s="277"/>
      <c r="H3" s="277"/>
      <c r="I3" s="277"/>
      <c r="J3" s="277"/>
    </row>
    <row r="4" spans="1:10" x14ac:dyDescent="0.25">
      <c r="A4" s="4"/>
      <c r="B4" s="6" t="s">
        <v>3</v>
      </c>
      <c r="C4" s="278">
        <f>G150</f>
        <v>4441773.165</v>
      </c>
      <c r="D4" s="279"/>
      <c r="E4" s="279"/>
      <c r="F4" s="7" t="s">
        <v>4</v>
      </c>
      <c r="G4" s="4"/>
      <c r="H4" s="4"/>
      <c r="I4" s="8"/>
      <c r="J4" s="8"/>
    </row>
    <row r="5" spans="1:10" ht="18.75" x14ac:dyDescent="0.25">
      <c r="A5" s="4"/>
      <c r="B5" s="6" t="s">
        <v>5</v>
      </c>
      <c r="C5" s="280">
        <v>174.3</v>
      </c>
      <c r="D5" s="280"/>
      <c r="E5" s="280"/>
      <c r="F5" s="9" t="s">
        <v>6</v>
      </c>
      <c r="G5" s="4"/>
      <c r="H5" s="4"/>
      <c r="I5" s="8"/>
      <c r="J5" s="8"/>
    </row>
    <row r="6" spans="1:10" ht="18.75" x14ac:dyDescent="0.25">
      <c r="A6" s="4"/>
      <c r="B6" s="6" t="s">
        <v>7</v>
      </c>
      <c r="C6" s="280">
        <f>C4/C5</f>
        <v>25483.494922547332</v>
      </c>
      <c r="D6" s="280"/>
      <c r="E6" s="280"/>
      <c r="F6" s="10" t="s">
        <v>4</v>
      </c>
      <c r="G6" s="4"/>
      <c r="H6" s="4"/>
      <c r="I6" s="8"/>
      <c r="J6" s="8"/>
    </row>
    <row r="7" spans="1:10" x14ac:dyDescent="0.25">
      <c r="A7" s="4"/>
      <c r="B7" s="4"/>
      <c r="C7" s="3"/>
      <c r="D7" s="3"/>
      <c r="E7" s="4"/>
      <c r="F7" s="4"/>
      <c r="G7" s="4"/>
      <c r="H7" s="4"/>
      <c r="I7" s="8"/>
      <c r="J7" s="8"/>
    </row>
    <row r="8" spans="1:10" ht="18" x14ac:dyDescent="0.25">
      <c r="A8" s="281" t="s">
        <v>8</v>
      </c>
      <c r="B8" s="281"/>
      <c r="C8" s="281"/>
      <c r="D8" s="281"/>
      <c r="E8" s="281"/>
      <c r="F8" s="281"/>
      <c r="G8" s="281"/>
      <c r="H8" s="281"/>
      <c r="I8" s="281"/>
      <c r="J8" s="281"/>
    </row>
    <row r="9" spans="1:10" x14ac:dyDescent="0.25">
      <c r="A9" s="282" t="s">
        <v>9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x14ac:dyDescent="0.25">
      <c r="A10" s="283" t="s">
        <v>10</v>
      </c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ht="16.5" thickBot="1" x14ac:dyDescent="0.3">
      <c r="A11" s="275" t="s">
        <v>11</v>
      </c>
      <c r="B11" s="276"/>
      <c r="C11" s="276"/>
      <c r="D11" s="276"/>
      <c r="E11" s="276"/>
      <c r="F11" s="276"/>
      <c r="G11" s="276"/>
      <c r="H11" s="276"/>
      <c r="I11" s="276"/>
      <c r="J11" s="276"/>
    </row>
    <row r="12" spans="1:10" x14ac:dyDescent="0.25">
      <c r="A12" s="300" t="s">
        <v>12</v>
      </c>
      <c r="B12" s="302" t="s">
        <v>13</v>
      </c>
      <c r="C12" s="304" t="s">
        <v>14</v>
      </c>
      <c r="D12" s="306" t="s">
        <v>15</v>
      </c>
      <c r="E12" s="290" t="s">
        <v>16</v>
      </c>
      <c r="F12" s="291"/>
      <c r="G12" s="308" t="s">
        <v>17</v>
      </c>
      <c r="H12" s="309"/>
      <c r="I12" s="290" t="s">
        <v>18</v>
      </c>
      <c r="J12" s="291"/>
    </row>
    <row r="13" spans="1:10" x14ac:dyDescent="0.25">
      <c r="A13" s="301"/>
      <c r="B13" s="303"/>
      <c r="C13" s="305"/>
      <c r="D13" s="307"/>
      <c r="E13" s="11" t="s">
        <v>19</v>
      </c>
      <c r="F13" s="12" t="s">
        <v>20</v>
      </c>
      <c r="G13" s="13" t="s">
        <v>21</v>
      </c>
      <c r="H13" s="14" t="s">
        <v>22</v>
      </c>
      <c r="I13" s="11" t="s">
        <v>21</v>
      </c>
      <c r="J13" s="12" t="s">
        <v>23</v>
      </c>
    </row>
    <row r="14" spans="1:10" ht="16.5" thickBot="1" x14ac:dyDescent="0.3">
      <c r="A14" s="15" t="s">
        <v>24</v>
      </c>
      <c r="B14" s="16" t="s">
        <v>25</v>
      </c>
      <c r="C14" s="17" t="s">
        <v>26</v>
      </c>
      <c r="D14" s="18" t="s">
        <v>27</v>
      </c>
      <c r="E14" s="19" t="s">
        <v>28</v>
      </c>
      <c r="F14" s="20" t="s">
        <v>29</v>
      </c>
      <c r="G14" s="21" t="s">
        <v>30</v>
      </c>
      <c r="H14" s="22" t="s">
        <v>31</v>
      </c>
      <c r="I14" s="19" t="s">
        <v>32</v>
      </c>
      <c r="J14" s="20" t="s">
        <v>33</v>
      </c>
    </row>
    <row r="15" spans="1:10" x14ac:dyDescent="0.25">
      <c r="A15" s="292" t="s">
        <v>34</v>
      </c>
      <c r="B15" s="293"/>
      <c r="C15" s="293"/>
      <c r="D15" s="293"/>
      <c r="E15" s="293"/>
      <c r="F15" s="293"/>
      <c r="G15" s="293"/>
      <c r="H15" s="293"/>
      <c r="I15" s="293"/>
      <c r="J15" s="294"/>
    </row>
    <row r="16" spans="1:10" x14ac:dyDescent="0.25">
      <c r="A16" s="23">
        <v>1</v>
      </c>
      <c r="B16" s="24" t="s">
        <v>35</v>
      </c>
      <c r="C16" s="25" t="s">
        <v>36</v>
      </c>
      <c r="D16" s="26">
        <v>250</v>
      </c>
      <c r="E16" s="27"/>
      <c r="F16" s="28"/>
      <c r="G16" s="29">
        <v>0</v>
      </c>
      <c r="H16" s="30">
        <f>G16*D16</f>
        <v>0</v>
      </c>
      <c r="I16" s="31">
        <v>190</v>
      </c>
      <c r="J16" s="32">
        <f>D16*I16</f>
        <v>47500</v>
      </c>
    </row>
    <row r="17" spans="1:10" x14ac:dyDescent="0.25">
      <c r="A17" s="33">
        <v>2</v>
      </c>
      <c r="B17" s="34" t="s">
        <v>37</v>
      </c>
      <c r="C17" s="35" t="s">
        <v>38</v>
      </c>
      <c r="D17" s="36">
        <v>150</v>
      </c>
      <c r="E17" s="37"/>
      <c r="F17" s="38"/>
      <c r="G17" s="39">
        <v>300</v>
      </c>
      <c r="H17" s="40">
        <f>G17*D17</f>
        <v>45000</v>
      </c>
      <c r="I17" s="41"/>
      <c r="J17" s="32"/>
    </row>
    <row r="18" spans="1:10" ht="16.5" thickBot="1" x14ac:dyDescent="0.3">
      <c r="A18" s="43"/>
      <c r="B18" s="44" t="s">
        <v>39</v>
      </c>
      <c r="C18" s="45"/>
      <c r="D18" s="46"/>
      <c r="E18" s="47"/>
      <c r="F18" s="48"/>
      <c r="G18" s="49"/>
      <c r="H18" s="50">
        <f>SUM(H16:H17)</f>
        <v>45000</v>
      </c>
      <c r="I18" s="51"/>
      <c r="J18" s="52">
        <f>SUM(J16:J17)</f>
        <v>47500</v>
      </c>
    </row>
    <row r="19" spans="1:10" x14ac:dyDescent="0.25">
      <c r="A19" s="295" t="s">
        <v>40</v>
      </c>
      <c r="B19" s="296"/>
      <c r="C19" s="296"/>
      <c r="D19" s="296"/>
      <c r="E19" s="296"/>
      <c r="F19" s="296"/>
      <c r="G19" s="296"/>
      <c r="H19" s="296"/>
      <c r="I19" s="296"/>
      <c r="J19" s="297"/>
    </row>
    <row r="20" spans="1:10" x14ac:dyDescent="0.25">
      <c r="A20" s="53">
        <v>1</v>
      </c>
      <c r="B20" s="54" t="s">
        <v>41</v>
      </c>
      <c r="C20" s="25" t="s">
        <v>42</v>
      </c>
      <c r="D20" s="26">
        <v>130</v>
      </c>
      <c r="E20" s="55"/>
      <c r="F20" s="56"/>
      <c r="G20" s="57">
        <v>350</v>
      </c>
      <c r="H20" s="58">
        <f>G20*D20</f>
        <v>45500</v>
      </c>
      <c r="I20" s="59"/>
      <c r="J20" s="60"/>
    </row>
    <row r="21" spans="1:10" ht="25.5" x14ac:dyDescent="0.25">
      <c r="A21" s="61">
        <v>2</v>
      </c>
      <c r="B21" s="62" t="s">
        <v>43</v>
      </c>
      <c r="C21" s="25" t="s">
        <v>44</v>
      </c>
      <c r="D21" s="26">
        <v>1</v>
      </c>
      <c r="E21" s="55"/>
      <c r="F21" s="56"/>
      <c r="G21" s="63">
        <f>1500*3</f>
        <v>4500</v>
      </c>
      <c r="H21" s="64">
        <f>G21*D21</f>
        <v>4500</v>
      </c>
      <c r="I21" s="65"/>
      <c r="J21" s="66"/>
    </row>
    <row r="22" spans="1:10" ht="25.5" x14ac:dyDescent="0.25">
      <c r="A22" s="67">
        <v>3</v>
      </c>
      <c r="B22" s="62" t="s">
        <v>45</v>
      </c>
      <c r="C22" s="25" t="s">
        <v>36</v>
      </c>
      <c r="D22" s="26">
        <v>180</v>
      </c>
      <c r="E22" s="55"/>
      <c r="F22" s="56"/>
      <c r="G22" s="63">
        <v>600</v>
      </c>
      <c r="H22" s="64">
        <f>G22*D22</f>
        <v>108000</v>
      </c>
      <c r="I22" s="65"/>
      <c r="J22" s="66"/>
    </row>
    <row r="23" spans="1:10" x14ac:dyDescent="0.25">
      <c r="A23" s="68"/>
      <c r="B23" s="69" t="s">
        <v>46</v>
      </c>
      <c r="C23" s="70" t="s">
        <v>47</v>
      </c>
      <c r="D23" s="71">
        <f>D22</f>
        <v>180</v>
      </c>
      <c r="E23" s="72"/>
      <c r="F23" s="38"/>
      <c r="G23" s="73"/>
      <c r="H23" s="42"/>
      <c r="I23" s="41">
        <v>23</v>
      </c>
      <c r="J23" s="32">
        <f>D23*I23</f>
        <v>4140</v>
      </c>
    </row>
    <row r="24" spans="1:10" x14ac:dyDescent="0.25">
      <c r="A24" s="74"/>
      <c r="B24" s="75" t="s">
        <v>164</v>
      </c>
      <c r="C24" s="70" t="s">
        <v>48</v>
      </c>
      <c r="D24" s="76">
        <f>D23*0.15</f>
        <v>27</v>
      </c>
      <c r="E24" s="37"/>
      <c r="F24" s="38"/>
      <c r="G24" s="73"/>
      <c r="H24" s="42"/>
      <c r="I24" s="41">
        <v>600</v>
      </c>
      <c r="J24" s="32">
        <f t="shared" ref="J24:J33" si="0">D24*I24</f>
        <v>16200</v>
      </c>
    </row>
    <row r="25" spans="1:10" x14ac:dyDescent="0.25">
      <c r="A25" s="74"/>
      <c r="B25" s="75" t="s">
        <v>165</v>
      </c>
      <c r="C25" s="70" t="s">
        <v>48</v>
      </c>
      <c r="D25" s="76">
        <f>D23*0.25</f>
        <v>45</v>
      </c>
      <c r="E25" s="37"/>
      <c r="F25" s="38"/>
      <c r="G25" s="73"/>
      <c r="H25" s="42"/>
      <c r="I25" s="41">
        <v>950</v>
      </c>
      <c r="J25" s="32">
        <f t="shared" si="0"/>
        <v>42750</v>
      </c>
    </row>
    <row r="26" spans="1:10" x14ac:dyDescent="0.25">
      <c r="A26" s="68"/>
      <c r="B26" s="77" t="s">
        <v>49</v>
      </c>
      <c r="C26" s="70" t="s">
        <v>47</v>
      </c>
      <c r="D26" s="71">
        <f>D22</f>
        <v>180</v>
      </c>
      <c r="E26" s="72"/>
      <c r="F26" s="78"/>
      <c r="G26" s="79"/>
      <c r="H26" s="80"/>
      <c r="I26" s="81">
        <v>170</v>
      </c>
      <c r="J26" s="32">
        <f t="shared" si="0"/>
        <v>30600</v>
      </c>
    </row>
    <row r="27" spans="1:10" x14ac:dyDescent="0.25">
      <c r="A27" s="82">
        <v>4</v>
      </c>
      <c r="B27" s="83" t="s">
        <v>50</v>
      </c>
      <c r="C27" s="25" t="s">
        <v>42</v>
      </c>
      <c r="D27" s="36">
        <v>32</v>
      </c>
      <c r="E27" s="84"/>
      <c r="F27" s="85"/>
      <c r="G27" s="86">
        <v>6500</v>
      </c>
      <c r="H27" s="87">
        <f>G27*D27</f>
        <v>208000</v>
      </c>
      <c r="I27" s="88"/>
      <c r="J27" s="32"/>
    </row>
    <row r="28" spans="1:10" x14ac:dyDescent="0.25">
      <c r="A28" s="74"/>
      <c r="B28" s="90" t="s">
        <v>51</v>
      </c>
      <c r="C28" s="91" t="s">
        <v>52</v>
      </c>
      <c r="D28" s="92">
        <v>3.8</v>
      </c>
      <c r="E28" s="93"/>
      <c r="F28" s="94"/>
      <c r="G28" s="95"/>
      <c r="H28" s="96"/>
      <c r="I28" s="97">
        <v>4900</v>
      </c>
      <c r="J28" s="32">
        <f t="shared" si="0"/>
        <v>18620</v>
      </c>
    </row>
    <row r="29" spans="1:10" x14ac:dyDescent="0.25">
      <c r="A29" s="74"/>
      <c r="B29" s="90" t="s">
        <v>53</v>
      </c>
      <c r="C29" s="91" t="s">
        <v>54</v>
      </c>
      <c r="D29" s="92">
        <v>48</v>
      </c>
      <c r="E29" s="93"/>
      <c r="F29" s="94"/>
      <c r="G29" s="95"/>
      <c r="H29" s="96"/>
      <c r="I29" s="97">
        <v>262</v>
      </c>
      <c r="J29" s="32">
        <f t="shared" si="0"/>
        <v>12576</v>
      </c>
    </row>
    <row r="30" spans="1:10" x14ac:dyDescent="0.25">
      <c r="A30" s="74"/>
      <c r="B30" s="75" t="s">
        <v>55</v>
      </c>
      <c r="C30" s="91" t="s">
        <v>38</v>
      </c>
      <c r="D30" s="76">
        <f>D27*0.15</f>
        <v>4.8</v>
      </c>
      <c r="E30" s="37"/>
      <c r="F30" s="38"/>
      <c r="G30" s="73"/>
      <c r="H30" s="42"/>
      <c r="I30" s="41">
        <v>24700</v>
      </c>
      <c r="J30" s="32">
        <f t="shared" si="0"/>
        <v>118560</v>
      </c>
    </row>
    <row r="31" spans="1:10" ht="26.25" x14ac:dyDescent="0.25">
      <c r="A31" s="68"/>
      <c r="B31" s="98" t="s">
        <v>56</v>
      </c>
      <c r="C31" s="99" t="s">
        <v>57</v>
      </c>
      <c r="D31" s="100">
        <v>5</v>
      </c>
      <c r="E31" s="101"/>
      <c r="F31" s="102"/>
      <c r="G31" s="103"/>
      <c r="H31" s="104"/>
      <c r="I31" s="105">
        <v>180</v>
      </c>
      <c r="J31" s="32">
        <f t="shared" si="0"/>
        <v>900</v>
      </c>
    </row>
    <row r="32" spans="1:10" x14ac:dyDescent="0.25">
      <c r="A32" s="68"/>
      <c r="B32" s="77" t="s">
        <v>58</v>
      </c>
      <c r="C32" s="106" t="s">
        <v>59</v>
      </c>
      <c r="D32" s="71">
        <v>50</v>
      </c>
      <c r="E32" s="72"/>
      <c r="F32" s="78"/>
      <c r="G32" s="79"/>
      <c r="H32" s="80"/>
      <c r="I32" s="81">
        <v>153</v>
      </c>
      <c r="J32" s="32">
        <f t="shared" si="0"/>
        <v>7650</v>
      </c>
    </row>
    <row r="33" spans="1:10" x14ac:dyDescent="0.25">
      <c r="A33" s="68"/>
      <c r="B33" s="107" t="s">
        <v>60</v>
      </c>
      <c r="C33" s="91" t="s">
        <v>52</v>
      </c>
      <c r="D33" s="108">
        <f>D27</f>
        <v>32</v>
      </c>
      <c r="E33" s="109"/>
      <c r="F33" s="110"/>
      <c r="G33" s="111"/>
      <c r="H33" s="112"/>
      <c r="I33" s="113">
        <v>3600</v>
      </c>
      <c r="J33" s="32">
        <f t="shared" si="0"/>
        <v>115200</v>
      </c>
    </row>
    <row r="34" spans="1:10" ht="16.5" thickBot="1" x14ac:dyDescent="0.3">
      <c r="A34" s="43"/>
      <c r="B34" s="44" t="s">
        <v>39</v>
      </c>
      <c r="C34" s="45"/>
      <c r="D34" s="46"/>
      <c r="E34" s="47"/>
      <c r="F34" s="48"/>
      <c r="G34" s="114"/>
      <c r="H34" s="115">
        <f>SUM(H20:H33)</f>
        <v>366000</v>
      </c>
      <c r="I34" s="116"/>
      <c r="J34" s="117">
        <f>SUM(J20:J33)</f>
        <v>367196</v>
      </c>
    </row>
    <row r="35" spans="1:10" x14ac:dyDescent="0.25">
      <c r="A35" s="295" t="s">
        <v>61</v>
      </c>
      <c r="B35" s="298"/>
      <c r="C35" s="298"/>
      <c r="D35" s="298"/>
      <c r="E35" s="298"/>
      <c r="F35" s="298"/>
      <c r="G35" s="298"/>
      <c r="H35" s="298"/>
      <c r="I35" s="298"/>
      <c r="J35" s="299"/>
    </row>
    <row r="36" spans="1:10" ht="26.25" x14ac:dyDescent="0.25">
      <c r="A36" s="23">
        <v>1</v>
      </c>
      <c r="B36" s="118" t="s">
        <v>62</v>
      </c>
      <c r="C36" s="25" t="s">
        <v>42</v>
      </c>
      <c r="D36" s="26">
        <v>140</v>
      </c>
      <c r="E36" s="55"/>
      <c r="F36" s="56"/>
      <c r="G36" s="119">
        <v>1800</v>
      </c>
      <c r="H36" s="120">
        <f>G36*D36</f>
        <v>252000</v>
      </c>
      <c r="I36" s="59"/>
      <c r="J36" s="60"/>
    </row>
    <row r="37" spans="1:10" x14ac:dyDescent="0.25">
      <c r="A37" s="68"/>
      <c r="B37" s="107" t="s">
        <v>63</v>
      </c>
      <c r="C37" s="91" t="s">
        <v>52</v>
      </c>
      <c r="D37" s="108">
        <v>65</v>
      </c>
      <c r="E37" s="109"/>
      <c r="F37" s="110"/>
      <c r="G37" s="121"/>
      <c r="H37" s="122"/>
      <c r="I37" s="113">
        <v>3350</v>
      </c>
      <c r="J37" s="32">
        <f t="shared" ref="J37:J75" si="1">D37*I37</f>
        <v>217750</v>
      </c>
    </row>
    <row r="38" spans="1:10" x14ac:dyDescent="0.25">
      <c r="A38" s="68"/>
      <c r="B38" s="107" t="s">
        <v>64</v>
      </c>
      <c r="C38" s="91" t="s">
        <v>52</v>
      </c>
      <c r="D38" s="108">
        <v>40</v>
      </c>
      <c r="E38" s="109"/>
      <c r="F38" s="110"/>
      <c r="G38" s="121"/>
      <c r="H38" s="122"/>
      <c r="I38" s="113">
        <v>3350</v>
      </c>
      <c r="J38" s="32">
        <f t="shared" si="1"/>
        <v>134000</v>
      </c>
    </row>
    <row r="39" spans="1:10" x14ac:dyDescent="0.25">
      <c r="A39" s="68"/>
      <c r="B39" s="107" t="s">
        <v>65</v>
      </c>
      <c r="C39" s="91" t="s">
        <v>52</v>
      </c>
      <c r="D39" s="272">
        <v>35</v>
      </c>
      <c r="E39" s="72"/>
      <c r="F39" s="78"/>
      <c r="G39" s="123"/>
      <c r="H39" s="124"/>
      <c r="I39" s="113">
        <v>3500</v>
      </c>
      <c r="J39" s="32">
        <f t="shared" si="1"/>
        <v>122500</v>
      </c>
    </row>
    <row r="40" spans="1:10" x14ac:dyDescent="0.25">
      <c r="A40" s="68"/>
      <c r="B40" s="107" t="s">
        <v>66</v>
      </c>
      <c r="C40" s="125" t="s">
        <v>67</v>
      </c>
      <c r="D40" s="71">
        <f>D36</f>
        <v>140</v>
      </c>
      <c r="E40" s="72"/>
      <c r="F40" s="78"/>
      <c r="G40" s="123"/>
      <c r="H40" s="124"/>
      <c r="I40" s="81">
        <v>204</v>
      </c>
      <c r="J40" s="32">
        <f t="shared" si="1"/>
        <v>28560</v>
      </c>
    </row>
    <row r="41" spans="1:10" x14ac:dyDescent="0.25">
      <c r="A41" s="68"/>
      <c r="B41" s="107" t="s">
        <v>68</v>
      </c>
      <c r="C41" s="125" t="s">
        <v>38</v>
      </c>
      <c r="D41" s="108">
        <v>0.46</v>
      </c>
      <c r="E41" s="109"/>
      <c r="F41" s="110"/>
      <c r="G41" s="121"/>
      <c r="H41" s="122"/>
      <c r="I41" s="113">
        <v>29000</v>
      </c>
      <c r="J41" s="32">
        <f t="shared" si="1"/>
        <v>13340</v>
      </c>
    </row>
    <row r="42" spans="1:10" x14ac:dyDescent="0.25">
      <c r="A42" s="68"/>
      <c r="B42" s="107" t="s">
        <v>69</v>
      </c>
      <c r="C42" s="125" t="s">
        <v>70</v>
      </c>
      <c r="D42" s="108">
        <v>8</v>
      </c>
      <c r="E42" s="109"/>
      <c r="F42" s="110"/>
      <c r="G42" s="121"/>
      <c r="H42" s="122"/>
      <c r="I42" s="113">
        <v>1734</v>
      </c>
      <c r="J42" s="32">
        <f t="shared" si="1"/>
        <v>13872</v>
      </c>
    </row>
    <row r="43" spans="1:10" x14ac:dyDescent="0.25">
      <c r="A43" s="68"/>
      <c r="B43" s="107" t="s">
        <v>71</v>
      </c>
      <c r="C43" s="91" t="s">
        <v>52</v>
      </c>
      <c r="D43" s="272">
        <v>1.032</v>
      </c>
      <c r="E43" s="72"/>
      <c r="F43" s="78"/>
      <c r="G43" s="123"/>
      <c r="H43" s="124"/>
      <c r="I43" s="81">
        <v>600</v>
      </c>
      <c r="J43" s="32">
        <f t="shared" si="1"/>
        <v>619.20000000000005</v>
      </c>
    </row>
    <row r="44" spans="1:10" x14ac:dyDescent="0.25">
      <c r="A44" s="68"/>
      <c r="B44" s="107" t="s">
        <v>72</v>
      </c>
      <c r="C44" s="91" t="s">
        <v>67</v>
      </c>
      <c r="D44" s="273">
        <v>16</v>
      </c>
      <c r="E44" s="109"/>
      <c r="F44" s="110"/>
      <c r="G44" s="121"/>
      <c r="H44" s="122"/>
      <c r="I44" s="113">
        <v>220</v>
      </c>
      <c r="J44" s="32">
        <f t="shared" si="1"/>
        <v>3520</v>
      </c>
    </row>
    <row r="45" spans="1:10" ht="26.25" x14ac:dyDescent="0.25">
      <c r="A45" s="23">
        <v>2</v>
      </c>
      <c r="B45" s="118" t="s">
        <v>73</v>
      </c>
      <c r="C45" s="25" t="s">
        <v>42</v>
      </c>
      <c r="D45" s="26">
        <v>6</v>
      </c>
      <c r="E45" s="55"/>
      <c r="F45" s="56"/>
      <c r="G45" s="119">
        <v>2400</v>
      </c>
      <c r="H45" s="120">
        <f>G45*D45</f>
        <v>14400</v>
      </c>
      <c r="I45" s="59"/>
      <c r="J45" s="60"/>
    </row>
    <row r="46" spans="1:10" x14ac:dyDescent="0.25">
      <c r="A46" s="68"/>
      <c r="B46" s="107" t="s">
        <v>74</v>
      </c>
      <c r="C46" s="91" t="s">
        <v>52</v>
      </c>
      <c r="D46" s="108">
        <f>D45</f>
        <v>6</v>
      </c>
      <c r="E46" s="109"/>
      <c r="F46" s="110"/>
      <c r="G46" s="121"/>
      <c r="H46" s="122"/>
      <c r="I46" s="113">
        <v>15</v>
      </c>
      <c r="J46" s="32">
        <f t="shared" si="1"/>
        <v>90</v>
      </c>
    </row>
    <row r="47" spans="1:10" x14ac:dyDescent="0.25">
      <c r="A47" s="68"/>
      <c r="B47" s="107" t="s">
        <v>71</v>
      </c>
      <c r="C47" s="91" t="s">
        <v>52</v>
      </c>
      <c r="D47" s="272">
        <f>D46*0.43</f>
        <v>2.58</v>
      </c>
      <c r="E47" s="72"/>
      <c r="F47" s="78"/>
      <c r="G47" s="123"/>
      <c r="H47" s="124"/>
      <c r="I47" s="81">
        <v>600</v>
      </c>
      <c r="J47" s="32">
        <f t="shared" si="1"/>
        <v>1548</v>
      </c>
    </row>
    <row r="48" spans="1:10" x14ac:dyDescent="0.25">
      <c r="A48" s="68"/>
      <c r="B48" s="107" t="s">
        <v>75</v>
      </c>
      <c r="C48" s="70" t="s">
        <v>38</v>
      </c>
      <c r="D48" s="126"/>
      <c r="E48" s="72"/>
      <c r="F48" s="78"/>
      <c r="G48" s="127"/>
      <c r="H48" s="128"/>
      <c r="I48" s="129">
        <v>40</v>
      </c>
      <c r="J48" s="32">
        <f t="shared" si="1"/>
        <v>0</v>
      </c>
    </row>
    <row r="49" spans="1:10" x14ac:dyDescent="0.25">
      <c r="A49" s="68"/>
      <c r="B49" s="107" t="s">
        <v>72</v>
      </c>
      <c r="C49" s="91" t="s">
        <v>67</v>
      </c>
      <c r="D49" s="108">
        <v>40</v>
      </c>
      <c r="E49" s="109"/>
      <c r="F49" s="110"/>
      <c r="G49" s="121"/>
      <c r="H49" s="122"/>
      <c r="I49" s="113">
        <v>220</v>
      </c>
      <c r="J49" s="32">
        <f t="shared" si="1"/>
        <v>8800</v>
      </c>
    </row>
    <row r="50" spans="1:10" ht="26.25" x14ac:dyDescent="0.25">
      <c r="A50" s="23">
        <v>3</v>
      </c>
      <c r="B50" s="118" t="s">
        <v>76</v>
      </c>
      <c r="C50" s="25" t="s">
        <v>77</v>
      </c>
      <c r="D50" s="26">
        <v>40</v>
      </c>
      <c r="E50" s="55"/>
      <c r="F50" s="56"/>
      <c r="G50" s="119">
        <v>500</v>
      </c>
      <c r="H50" s="120">
        <f>G50*D50</f>
        <v>20000</v>
      </c>
      <c r="I50" s="59"/>
      <c r="J50" s="60"/>
    </row>
    <row r="51" spans="1:10" x14ac:dyDescent="0.25">
      <c r="A51" s="68"/>
      <c r="B51" s="107" t="s">
        <v>78</v>
      </c>
      <c r="C51" s="125" t="s">
        <v>38</v>
      </c>
      <c r="D51" s="108">
        <f>D52*0.22</f>
        <v>0.55000000000000004</v>
      </c>
      <c r="E51" s="109"/>
      <c r="F51" s="110"/>
      <c r="G51" s="121"/>
      <c r="H51" s="122"/>
      <c r="I51" s="113">
        <v>27500</v>
      </c>
      <c r="J51" s="32">
        <f t="shared" si="1"/>
        <v>15125.000000000002</v>
      </c>
    </row>
    <row r="52" spans="1:10" x14ac:dyDescent="0.25">
      <c r="A52" s="68"/>
      <c r="B52" s="107" t="s">
        <v>60</v>
      </c>
      <c r="C52" s="91" t="s">
        <v>52</v>
      </c>
      <c r="D52" s="274">
        <f>D50*0.0625</f>
        <v>2.5</v>
      </c>
      <c r="E52" s="101"/>
      <c r="F52" s="102"/>
      <c r="G52" s="130"/>
      <c r="H52" s="131"/>
      <c r="I52" s="105">
        <v>3600</v>
      </c>
      <c r="J52" s="32">
        <f t="shared" si="1"/>
        <v>9000</v>
      </c>
    </row>
    <row r="53" spans="1:10" x14ac:dyDescent="0.25">
      <c r="A53" s="68"/>
      <c r="B53" s="77" t="s">
        <v>79</v>
      </c>
      <c r="C53" s="91" t="s">
        <v>52</v>
      </c>
      <c r="D53" s="71">
        <v>1</v>
      </c>
      <c r="E53" s="72"/>
      <c r="F53" s="78"/>
      <c r="G53" s="123"/>
      <c r="H53" s="124"/>
      <c r="I53" s="81">
        <v>4600</v>
      </c>
      <c r="J53" s="32">
        <f t="shared" si="1"/>
        <v>4600</v>
      </c>
    </row>
    <row r="54" spans="1:10" x14ac:dyDescent="0.25">
      <c r="A54" s="68"/>
      <c r="B54" s="107" t="s">
        <v>80</v>
      </c>
      <c r="C54" s="91" t="s">
        <v>52</v>
      </c>
      <c r="D54" s="71">
        <v>5.1999999999999998E-2</v>
      </c>
      <c r="E54" s="72"/>
      <c r="F54" s="78"/>
      <c r="G54" s="123"/>
      <c r="H54" s="124"/>
      <c r="I54" s="81">
        <v>11800</v>
      </c>
      <c r="J54" s="32">
        <f t="shared" si="1"/>
        <v>613.6</v>
      </c>
    </row>
    <row r="55" spans="1:10" x14ac:dyDescent="0.25">
      <c r="A55" s="68"/>
      <c r="B55" s="107" t="s">
        <v>53</v>
      </c>
      <c r="C55" s="91" t="s">
        <v>54</v>
      </c>
      <c r="D55" s="100">
        <v>28</v>
      </c>
      <c r="E55" s="101"/>
      <c r="F55" s="102"/>
      <c r="G55" s="130"/>
      <c r="H55" s="131"/>
      <c r="I55" s="105">
        <v>262</v>
      </c>
      <c r="J55" s="32">
        <f t="shared" si="1"/>
        <v>7336</v>
      </c>
    </row>
    <row r="56" spans="1:10" x14ac:dyDescent="0.25">
      <c r="A56" s="23">
        <v>4</v>
      </c>
      <c r="B56" s="118" t="s">
        <v>81</v>
      </c>
      <c r="C56" s="25" t="s">
        <v>77</v>
      </c>
      <c r="D56" s="26">
        <v>50</v>
      </c>
      <c r="E56" s="55"/>
      <c r="F56" s="56"/>
      <c r="G56" s="119">
        <v>600</v>
      </c>
      <c r="H56" s="120">
        <f>G56*D56</f>
        <v>30000</v>
      </c>
      <c r="I56" s="59"/>
      <c r="J56" s="60"/>
    </row>
    <row r="57" spans="1:10" x14ac:dyDescent="0.25">
      <c r="A57" s="68"/>
      <c r="B57" s="107" t="s">
        <v>78</v>
      </c>
      <c r="C57" s="125" t="s">
        <v>38</v>
      </c>
      <c r="D57" s="108">
        <f>D58*0.22</f>
        <v>0.6875</v>
      </c>
      <c r="E57" s="109"/>
      <c r="F57" s="110"/>
      <c r="G57" s="121"/>
      <c r="H57" s="122"/>
      <c r="I57" s="113">
        <v>27500</v>
      </c>
      <c r="J57" s="32">
        <f t="shared" si="1"/>
        <v>18906.25</v>
      </c>
    </row>
    <row r="58" spans="1:10" x14ac:dyDescent="0.25">
      <c r="A58" s="68"/>
      <c r="B58" s="107" t="s">
        <v>60</v>
      </c>
      <c r="C58" s="91" t="s">
        <v>52</v>
      </c>
      <c r="D58" s="272">
        <f>D56*0.25*0.25</f>
        <v>3.125</v>
      </c>
      <c r="E58" s="72"/>
      <c r="F58" s="78"/>
      <c r="G58" s="123"/>
      <c r="H58" s="124"/>
      <c r="I58" s="81">
        <v>3600</v>
      </c>
      <c r="J58" s="32">
        <f t="shared" si="1"/>
        <v>11250</v>
      </c>
    </row>
    <row r="59" spans="1:10" x14ac:dyDescent="0.25">
      <c r="A59" s="68"/>
      <c r="B59" s="77" t="s">
        <v>79</v>
      </c>
      <c r="C59" s="91" t="s">
        <v>52</v>
      </c>
      <c r="D59" s="71">
        <v>1.25</v>
      </c>
      <c r="E59" s="72"/>
      <c r="F59" s="78"/>
      <c r="G59" s="123"/>
      <c r="H59" s="124"/>
      <c r="I59" s="81">
        <v>4600</v>
      </c>
      <c r="J59" s="32">
        <f t="shared" si="1"/>
        <v>5750</v>
      </c>
    </row>
    <row r="60" spans="1:10" x14ac:dyDescent="0.25">
      <c r="A60" s="68"/>
      <c r="B60" s="107" t="s">
        <v>80</v>
      </c>
      <c r="C60" s="91" t="s">
        <v>52</v>
      </c>
      <c r="D60" s="71">
        <v>6.5000000000000002E-2</v>
      </c>
      <c r="E60" s="72"/>
      <c r="F60" s="78"/>
      <c r="G60" s="123"/>
      <c r="H60" s="124"/>
      <c r="I60" s="81">
        <v>11800</v>
      </c>
      <c r="J60" s="32">
        <f t="shared" si="1"/>
        <v>767</v>
      </c>
    </row>
    <row r="61" spans="1:10" x14ac:dyDescent="0.25">
      <c r="A61" s="68"/>
      <c r="B61" s="107" t="s">
        <v>53</v>
      </c>
      <c r="C61" s="91" t="s">
        <v>54</v>
      </c>
      <c r="D61" s="100">
        <v>35</v>
      </c>
      <c r="E61" s="101"/>
      <c r="F61" s="102"/>
      <c r="G61" s="130"/>
      <c r="H61" s="131"/>
      <c r="I61" s="105">
        <v>262</v>
      </c>
      <c r="J61" s="32">
        <f t="shared" si="1"/>
        <v>9170</v>
      </c>
    </row>
    <row r="62" spans="1:10" x14ac:dyDescent="0.25">
      <c r="A62" s="23">
        <v>5</v>
      </c>
      <c r="B62" s="24" t="s">
        <v>82</v>
      </c>
      <c r="C62" s="25" t="s">
        <v>36</v>
      </c>
      <c r="D62" s="26">
        <v>88</v>
      </c>
      <c r="E62" s="55"/>
      <c r="F62" s="56"/>
      <c r="G62" s="119">
        <v>1400</v>
      </c>
      <c r="H62" s="120">
        <f>G62*D62</f>
        <v>123200</v>
      </c>
      <c r="I62" s="59"/>
      <c r="J62" s="60"/>
    </row>
    <row r="63" spans="1:10" x14ac:dyDescent="0.25">
      <c r="A63" s="68"/>
      <c r="B63" s="107" t="s">
        <v>83</v>
      </c>
      <c r="C63" s="125" t="s">
        <v>166</v>
      </c>
      <c r="D63" s="108">
        <f>D62</f>
        <v>88</v>
      </c>
      <c r="E63" s="109"/>
      <c r="F63" s="110"/>
      <c r="G63" s="121"/>
      <c r="H63" s="122"/>
      <c r="I63" s="113">
        <v>20.399999999999999</v>
      </c>
      <c r="J63" s="32">
        <f t="shared" si="1"/>
        <v>1795.1999999999998</v>
      </c>
    </row>
    <row r="64" spans="1:10" x14ac:dyDescent="0.25">
      <c r="A64" s="68"/>
      <c r="B64" s="77" t="s">
        <v>79</v>
      </c>
      <c r="C64" s="91" t="s">
        <v>52</v>
      </c>
      <c r="D64" s="71">
        <v>5</v>
      </c>
      <c r="E64" s="72"/>
      <c r="F64" s="78"/>
      <c r="G64" s="123"/>
      <c r="H64" s="124"/>
      <c r="I64" s="81">
        <v>4600</v>
      </c>
      <c r="J64" s="32">
        <f t="shared" si="1"/>
        <v>23000</v>
      </c>
    </row>
    <row r="65" spans="1:10" ht="26.25" x14ac:dyDescent="0.25">
      <c r="A65" s="68"/>
      <c r="B65" s="98" t="s">
        <v>84</v>
      </c>
      <c r="C65" s="99" t="s">
        <v>59</v>
      </c>
      <c r="D65" s="100">
        <v>14</v>
      </c>
      <c r="E65" s="101"/>
      <c r="F65" s="102"/>
      <c r="G65" s="130"/>
      <c r="H65" s="131"/>
      <c r="I65" s="105">
        <v>921</v>
      </c>
      <c r="J65" s="32">
        <f t="shared" si="1"/>
        <v>12894</v>
      </c>
    </row>
    <row r="66" spans="1:10" x14ac:dyDescent="0.25">
      <c r="A66" s="68"/>
      <c r="B66" s="107" t="s">
        <v>85</v>
      </c>
      <c r="C66" s="125" t="s">
        <v>38</v>
      </c>
      <c r="D66" s="108">
        <f>D63*0.15</f>
        <v>13.2</v>
      </c>
      <c r="E66" s="109"/>
      <c r="F66" s="110"/>
      <c r="G66" s="121"/>
      <c r="H66" s="122"/>
      <c r="I66" s="113">
        <v>24700</v>
      </c>
      <c r="J66" s="32">
        <f t="shared" si="1"/>
        <v>326040</v>
      </c>
    </row>
    <row r="67" spans="1:10" x14ac:dyDescent="0.25">
      <c r="A67" s="68"/>
      <c r="B67" s="77" t="s">
        <v>58</v>
      </c>
      <c r="C67" s="106" t="s">
        <v>59</v>
      </c>
      <c r="D67" s="71">
        <v>24</v>
      </c>
      <c r="E67" s="72"/>
      <c r="F67" s="78"/>
      <c r="G67" s="123"/>
      <c r="H67" s="124"/>
      <c r="I67" s="81">
        <v>153</v>
      </c>
      <c r="J67" s="32">
        <f t="shared" si="1"/>
        <v>3672</v>
      </c>
    </row>
    <row r="68" spans="1:10" x14ac:dyDescent="0.25">
      <c r="A68" s="68"/>
      <c r="B68" s="107" t="s">
        <v>60</v>
      </c>
      <c r="C68" s="91" t="s">
        <v>52</v>
      </c>
      <c r="D68" s="108">
        <f>D63</f>
        <v>88</v>
      </c>
      <c r="E68" s="109"/>
      <c r="F68" s="110"/>
      <c r="G68" s="121"/>
      <c r="H68" s="122"/>
      <c r="I68" s="113">
        <v>3600</v>
      </c>
      <c r="J68" s="32">
        <f t="shared" si="1"/>
        <v>316800</v>
      </c>
    </row>
    <row r="69" spans="1:10" x14ac:dyDescent="0.25">
      <c r="A69" s="68"/>
      <c r="B69" s="98" t="s">
        <v>86</v>
      </c>
      <c r="C69" s="91" t="s">
        <v>54</v>
      </c>
      <c r="D69" s="71">
        <v>23</v>
      </c>
      <c r="E69" s="72"/>
      <c r="F69" s="78"/>
      <c r="G69" s="123"/>
      <c r="H69" s="124"/>
      <c r="I69" s="81">
        <v>250</v>
      </c>
      <c r="J69" s="32">
        <f t="shared" si="1"/>
        <v>5750</v>
      </c>
    </row>
    <row r="70" spans="1:10" x14ac:dyDescent="0.25">
      <c r="A70" s="23">
        <v>6</v>
      </c>
      <c r="B70" s="24" t="s">
        <v>87</v>
      </c>
      <c r="C70" s="25" t="s">
        <v>36</v>
      </c>
      <c r="D70" s="26">
        <v>78</v>
      </c>
      <c r="E70" s="55"/>
      <c r="F70" s="56"/>
      <c r="G70" s="119">
        <v>500</v>
      </c>
      <c r="H70" s="120">
        <f>G70*D70</f>
        <v>39000</v>
      </c>
      <c r="I70" s="59"/>
      <c r="J70" s="60"/>
    </row>
    <row r="71" spans="1:10" x14ac:dyDescent="0.25">
      <c r="A71" s="68"/>
      <c r="B71" s="107" t="s">
        <v>88</v>
      </c>
      <c r="C71" s="91" t="s">
        <v>52</v>
      </c>
      <c r="D71" s="108">
        <v>3.2</v>
      </c>
      <c r="E71" s="109"/>
      <c r="F71" s="110"/>
      <c r="G71" s="121"/>
      <c r="H71" s="122"/>
      <c r="I71" s="113">
        <v>6500</v>
      </c>
      <c r="J71" s="32">
        <f t="shared" si="1"/>
        <v>20800</v>
      </c>
    </row>
    <row r="72" spans="1:10" x14ac:dyDescent="0.25">
      <c r="A72" s="132"/>
      <c r="B72" s="133" t="s">
        <v>89</v>
      </c>
      <c r="C72" s="91" t="s">
        <v>52</v>
      </c>
      <c r="D72" s="134">
        <v>0.39</v>
      </c>
      <c r="E72" s="135"/>
      <c r="F72" s="136"/>
      <c r="G72" s="137"/>
      <c r="H72" s="138"/>
      <c r="I72" s="139">
        <v>12500</v>
      </c>
      <c r="J72" s="32">
        <f t="shared" si="1"/>
        <v>4875</v>
      </c>
    </row>
    <row r="73" spans="1:10" x14ac:dyDescent="0.25">
      <c r="A73" s="68"/>
      <c r="B73" s="140" t="s">
        <v>90</v>
      </c>
      <c r="C73" s="141" t="s">
        <v>54</v>
      </c>
      <c r="D73" s="142">
        <f>D70</f>
        <v>78</v>
      </c>
      <c r="E73" s="135"/>
      <c r="F73" s="143"/>
      <c r="G73" s="144"/>
      <c r="H73" s="145"/>
      <c r="I73" s="146">
        <v>287</v>
      </c>
      <c r="J73" s="32">
        <f t="shared" si="1"/>
        <v>22386</v>
      </c>
    </row>
    <row r="74" spans="1:10" x14ac:dyDescent="0.25">
      <c r="A74" s="68"/>
      <c r="B74" s="147" t="s">
        <v>91</v>
      </c>
      <c r="C74" s="148" t="s">
        <v>92</v>
      </c>
      <c r="D74" s="76">
        <f>D70*0.15</f>
        <v>11.7</v>
      </c>
      <c r="E74" s="37"/>
      <c r="F74" s="38"/>
      <c r="G74" s="149"/>
      <c r="H74" s="150"/>
      <c r="I74" s="41">
        <v>370</v>
      </c>
      <c r="J74" s="32">
        <f t="shared" si="1"/>
        <v>4329</v>
      </c>
    </row>
    <row r="75" spans="1:10" x14ac:dyDescent="0.25">
      <c r="A75" s="68"/>
      <c r="B75" s="151" t="s">
        <v>93</v>
      </c>
      <c r="C75" s="141" t="s">
        <v>52</v>
      </c>
      <c r="D75" s="142">
        <v>16</v>
      </c>
      <c r="E75" s="37"/>
      <c r="F75" s="38"/>
      <c r="G75" s="149"/>
      <c r="H75" s="150"/>
      <c r="I75" s="41">
        <v>1460</v>
      </c>
      <c r="J75" s="32">
        <f t="shared" si="1"/>
        <v>23360</v>
      </c>
    </row>
    <row r="76" spans="1:10" ht="16.5" thickBot="1" x14ac:dyDescent="0.3">
      <c r="A76" s="152"/>
      <c r="B76" s="153" t="s">
        <v>39</v>
      </c>
      <c r="C76" s="154"/>
      <c r="D76" s="155"/>
      <c r="E76" s="47"/>
      <c r="F76" s="48"/>
      <c r="G76" s="156"/>
      <c r="H76" s="157">
        <f>SUM(H36:H75)</f>
        <v>478600</v>
      </c>
      <c r="I76" s="158"/>
      <c r="J76" s="117">
        <f>SUM(J37:J75)</f>
        <v>1392818.25</v>
      </c>
    </row>
    <row r="77" spans="1:10" x14ac:dyDescent="0.25">
      <c r="A77" s="284" t="s">
        <v>94</v>
      </c>
      <c r="B77" s="285"/>
      <c r="C77" s="285"/>
      <c r="D77" s="285"/>
      <c r="E77" s="285"/>
      <c r="F77" s="285"/>
      <c r="G77" s="285"/>
      <c r="H77" s="285"/>
      <c r="I77" s="285"/>
      <c r="J77" s="286"/>
    </row>
    <row r="78" spans="1:10" x14ac:dyDescent="0.25">
      <c r="A78" s="159">
        <v>1</v>
      </c>
      <c r="B78" s="118" t="s">
        <v>95</v>
      </c>
      <c r="C78" s="25" t="s">
        <v>36</v>
      </c>
      <c r="D78" s="160">
        <v>267</v>
      </c>
      <c r="E78" s="161"/>
      <c r="F78" s="162"/>
      <c r="G78" s="163">
        <v>750</v>
      </c>
      <c r="H78" s="164">
        <f>G78*D78</f>
        <v>200250</v>
      </c>
      <c r="I78" s="165"/>
      <c r="J78" s="42"/>
    </row>
    <row r="79" spans="1:10" x14ac:dyDescent="0.25">
      <c r="A79" s="68"/>
      <c r="B79" s="151" t="s">
        <v>96</v>
      </c>
      <c r="C79" s="91" t="s">
        <v>166</v>
      </c>
      <c r="D79" s="76">
        <f>D78</f>
        <v>267</v>
      </c>
      <c r="E79" s="72"/>
      <c r="F79" s="38"/>
      <c r="G79" s="149"/>
      <c r="H79" s="150"/>
      <c r="I79" s="41">
        <v>1100</v>
      </c>
      <c r="J79" s="32">
        <f t="shared" ref="J79:J104" si="2">D79*I79</f>
        <v>293700</v>
      </c>
    </row>
    <row r="80" spans="1:10" x14ac:dyDescent="0.25">
      <c r="A80" s="68"/>
      <c r="B80" s="147" t="s">
        <v>91</v>
      </c>
      <c r="C80" s="148" t="s">
        <v>92</v>
      </c>
      <c r="D80" s="76">
        <f>D78*0.3</f>
        <v>80.099999999999994</v>
      </c>
      <c r="E80" s="37"/>
      <c r="F80" s="38"/>
      <c r="G80" s="149"/>
      <c r="H80" s="150"/>
      <c r="I80" s="41">
        <v>370</v>
      </c>
      <c r="J80" s="32">
        <f t="shared" si="2"/>
        <v>29636.999999999996</v>
      </c>
    </row>
    <row r="81" spans="1:10" x14ac:dyDescent="0.25">
      <c r="A81" s="159">
        <v>2</v>
      </c>
      <c r="B81" s="166" t="s">
        <v>97</v>
      </c>
      <c r="C81" s="25" t="s">
        <v>36</v>
      </c>
      <c r="D81" s="160">
        <v>267</v>
      </c>
      <c r="E81" s="161"/>
      <c r="F81" s="162"/>
      <c r="G81" s="163">
        <v>280</v>
      </c>
      <c r="H81" s="164">
        <f>G81*D81</f>
        <v>74760</v>
      </c>
      <c r="I81" s="165"/>
      <c r="J81" s="42"/>
    </row>
    <row r="82" spans="1:10" x14ac:dyDescent="0.25">
      <c r="A82" s="132"/>
      <c r="B82" s="133" t="s">
        <v>89</v>
      </c>
      <c r="C82" s="91" t="s">
        <v>167</v>
      </c>
      <c r="D82" s="134">
        <v>1.33</v>
      </c>
      <c r="E82" s="135"/>
      <c r="F82" s="136"/>
      <c r="G82" s="137"/>
      <c r="H82" s="138"/>
      <c r="I82" s="139">
        <v>10500</v>
      </c>
      <c r="J82" s="32">
        <f t="shared" si="2"/>
        <v>13965</v>
      </c>
    </row>
    <row r="83" spans="1:10" x14ac:dyDescent="0.25">
      <c r="A83" s="68"/>
      <c r="B83" s="140" t="s">
        <v>90</v>
      </c>
      <c r="C83" s="141" t="s">
        <v>54</v>
      </c>
      <c r="D83" s="142">
        <f>D81</f>
        <v>267</v>
      </c>
      <c r="E83" s="135"/>
      <c r="F83" s="143"/>
      <c r="G83" s="144"/>
      <c r="H83" s="145"/>
      <c r="I83" s="146">
        <v>287</v>
      </c>
      <c r="J83" s="32">
        <f t="shared" si="2"/>
        <v>76629</v>
      </c>
    </row>
    <row r="84" spans="1:10" x14ac:dyDescent="0.25">
      <c r="A84" s="68"/>
      <c r="B84" s="147" t="s">
        <v>91</v>
      </c>
      <c r="C84" s="148" t="s">
        <v>92</v>
      </c>
      <c r="D84" s="76">
        <f>D83*0.15</f>
        <v>40.049999999999997</v>
      </c>
      <c r="E84" s="37"/>
      <c r="F84" s="38"/>
      <c r="G84" s="149"/>
      <c r="H84" s="150"/>
      <c r="I84" s="41">
        <v>370</v>
      </c>
      <c r="J84" s="32">
        <f t="shared" si="2"/>
        <v>14818.499999999998</v>
      </c>
    </row>
    <row r="85" spans="1:10" x14ac:dyDescent="0.25">
      <c r="A85" s="68"/>
      <c r="B85" s="151" t="s">
        <v>93</v>
      </c>
      <c r="C85" s="141" t="s">
        <v>52</v>
      </c>
      <c r="D85" s="142">
        <v>55</v>
      </c>
      <c r="E85" s="37"/>
      <c r="F85" s="38"/>
      <c r="G85" s="149"/>
      <c r="H85" s="150"/>
      <c r="I85" s="41">
        <v>1460</v>
      </c>
      <c r="J85" s="32">
        <f t="shared" si="2"/>
        <v>80300</v>
      </c>
    </row>
    <row r="86" spans="1:10" ht="36" customHeight="1" x14ac:dyDescent="0.25">
      <c r="A86" s="68"/>
      <c r="B86" s="140" t="s">
        <v>98</v>
      </c>
      <c r="C86" s="167" t="s">
        <v>70</v>
      </c>
      <c r="D86" s="76">
        <v>18</v>
      </c>
      <c r="E86" s="135"/>
      <c r="F86" s="143"/>
      <c r="G86" s="144"/>
      <c r="H86" s="145"/>
      <c r="I86" s="146">
        <v>1350</v>
      </c>
      <c r="J86" s="32">
        <f t="shared" si="2"/>
        <v>24300</v>
      </c>
    </row>
    <row r="87" spans="1:10" ht="29.1" customHeight="1" x14ac:dyDescent="0.25">
      <c r="A87" s="68"/>
      <c r="B87" s="140" t="s">
        <v>99</v>
      </c>
      <c r="C87" s="91" t="s">
        <v>54</v>
      </c>
      <c r="D87" s="76">
        <v>90</v>
      </c>
      <c r="E87" s="135"/>
      <c r="F87" s="143"/>
      <c r="G87" s="144"/>
      <c r="H87" s="145"/>
      <c r="I87" s="146">
        <v>345</v>
      </c>
      <c r="J87" s="32">
        <f t="shared" si="2"/>
        <v>31050</v>
      </c>
    </row>
    <row r="88" spans="1:10" x14ac:dyDescent="0.25">
      <c r="A88" s="68"/>
      <c r="B88" s="140" t="s">
        <v>100</v>
      </c>
      <c r="C88" s="148" t="s">
        <v>70</v>
      </c>
      <c r="D88" s="76">
        <v>4</v>
      </c>
      <c r="E88" s="37"/>
      <c r="F88" s="38"/>
      <c r="G88" s="149"/>
      <c r="H88" s="150"/>
      <c r="I88" s="41">
        <v>390</v>
      </c>
      <c r="J88" s="32">
        <f t="shared" si="2"/>
        <v>1560</v>
      </c>
    </row>
    <row r="89" spans="1:10" x14ac:dyDescent="0.25">
      <c r="A89" s="68"/>
      <c r="B89" s="140" t="s">
        <v>101</v>
      </c>
      <c r="C89" s="148" t="s">
        <v>77</v>
      </c>
      <c r="D89" s="76">
        <v>28</v>
      </c>
      <c r="E89" s="135"/>
      <c r="F89" s="143"/>
      <c r="G89" s="144"/>
      <c r="H89" s="145"/>
      <c r="I89" s="146">
        <v>150</v>
      </c>
      <c r="J89" s="32">
        <f t="shared" si="2"/>
        <v>4200</v>
      </c>
    </row>
    <row r="90" spans="1:10" x14ac:dyDescent="0.25">
      <c r="A90" s="68"/>
      <c r="B90" s="140" t="s">
        <v>102</v>
      </c>
      <c r="C90" s="148" t="s">
        <v>77</v>
      </c>
      <c r="D90" s="76">
        <v>42</v>
      </c>
      <c r="E90" s="37"/>
      <c r="F90" s="38"/>
      <c r="G90" s="149"/>
      <c r="H90" s="150"/>
      <c r="I90" s="41">
        <v>121</v>
      </c>
      <c r="J90" s="32">
        <f t="shared" si="2"/>
        <v>5082</v>
      </c>
    </row>
    <row r="91" spans="1:10" x14ac:dyDescent="0.25">
      <c r="A91" s="68"/>
      <c r="B91" s="168" t="s">
        <v>103</v>
      </c>
      <c r="C91" s="148" t="s">
        <v>77</v>
      </c>
      <c r="D91" s="76">
        <v>8</v>
      </c>
      <c r="E91" s="37"/>
      <c r="F91" s="38"/>
      <c r="G91" s="149"/>
      <c r="H91" s="150"/>
      <c r="I91" s="41">
        <v>130</v>
      </c>
      <c r="J91" s="32">
        <f t="shared" si="2"/>
        <v>1040</v>
      </c>
    </row>
    <row r="92" spans="1:10" x14ac:dyDescent="0.25">
      <c r="A92" s="68"/>
      <c r="B92" s="168" t="s">
        <v>104</v>
      </c>
      <c r="C92" s="148" t="s">
        <v>70</v>
      </c>
      <c r="D92" s="76">
        <v>3</v>
      </c>
      <c r="E92" s="37"/>
      <c r="F92" s="38"/>
      <c r="G92" s="149"/>
      <c r="H92" s="150"/>
      <c r="I92" s="41">
        <v>1487</v>
      </c>
      <c r="J92" s="32">
        <f t="shared" si="2"/>
        <v>4461</v>
      </c>
    </row>
    <row r="93" spans="1:10" x14ac:dyDescent="0.25">
      <c r="A93" s="68"/>
      <c r="B93" s="140" t="s">
        <v>105</v>
      </c>
      <c r="C93" s="148" t="s">
        <v>70</v>
      </c>
      <c r="D93" s="76">
        <v>3</v>
      </c>
      <c r="E93" s="37"/>
      <c r="F93" s="38"/>
      <c r="G93" s="149"/>
      <c r="H93" s="150"/>
      <c r="I93" s="41">
        <v>1056</v>
      </c>
      <c r="J93" s="32">
        <f t="shared" si="2"/>
        <v>3168</v>
      </c>
    </row>
    <row r="94" spans="1:10" x14ac:dyDescent="0.25">
      <c r="A94" s="159">
        <v>3</v>
      </c>
      <c r="B94" s="166" t="s">
        <v>106</v>
      </c>
      <c r="C94" s="25" t="s">
        <v>36</v>
      </c>
      <c r="D94" s="160">
        <v>40</v>
      </c>
      <c r="E94" s="161"/>
      <c r="F94" s="162"/>
      <c r="G94" s="163">
        <v>420</v>
      </c>
      <c r="H94" s="164">
        <f>G94*D94</f>
        <v>16800</v>
      </c>
      <c r="I94" s="165"/>
      <c r="J94" s="42"/>
    </row>
    <row r="95" spans="1:10" x14ac:dyDescent="0.25">
      <c r="A95" s="68"/>
      <c r="B95" s="151" t="s">
        <v>107</v>
      </c>
      <c r="C95" s="91" t="s">
        <v>52</v>
      </c>
      <c r="D95" s="76">
        <v>0.2</v>
      </c>
      <c r="E95" s="37"/>
      <c r="F95" s="38"/>
      <c r="G95" s="149"/>
      <c r="H95" s="150"/>
      <c r="I95" s="41">
        <v>12500</v>
      </c>
      <c r="J95" s="32">
        <f t="shared" si="2"/>
        <v>2500</v>
      </c>
    </row>
    <row r="96" spans="1:10" x14ac:dyDescent="0.25">
      <c r="A96" s="68"/>
      <c r="B96" s="151" t="s">
        <v>108</v>
      </c>
      <c r="C96" s="148" t="s">
        <v>109</v>
      </c>
      <c r="D96" s="76">
        <f>D94*0.25</f>
        <v>10</v>
      </c>
      <c r="E96" s="37"/>
      <c r="F96" s="38"/>
      <c r="G96" s="149"/>
      <c r="H96" s="150"/>
      <c r="I96" s="41">
        <v>225</v>
      </c>
      <c r="J96" s="32">
        <f t="shared" si="2"/>
        <v>2250</v>
      </c>
    </row>
    <row r="97" spans="1:10" x14ac:dyDescent="0.25">
      <c r="A97" s="159">
        <v>4</v>
      </c>
      <c r="B97" s="166" t="s">
        <v>110</v>
      </c>
      <c r="C97" s="169" t="s">
        <v>44</v>
      </c>
      <c r="D97" s="160">
        <v>1</v>
      </c>
      <c r="E97" s="161"/>
      <c r="F97" s="162"/>
      <c r="G97" s="163">
        <f>84*250</f>
        <v>21000</v>
      </c>
      <c r="H97" s="164">
        <f>G97*D97</f>
        <v>21000</v>
      </c>
      <c r="I97" s="165"/>
      <c r="J97" s="42"/>
    </row>
    <row r="98" spans="1:10" x14ac:dyDescent="0.25">
      <c r="A98" s="68"/>
      <c r="B98" s="151" t="s">
        <v>111</v>
      </c>
      <c r="C98" s="148" t="s">
        <v>77</v>
      </c>
      <c r="D98" s="76">
        <f>13*3</f>
        <v>39</v>
      </c>
      <c r="E98" s="37"/>
      <c r="F98" s="38"/>
      <c r="G98" s="149"/>
      <c r="H98" s="150"/>
      <c r="I98" s="41">
        <v>225</v>
      </c>
      <c r="J98" s="32">
        <f t="shared" si="2"/>
        <v>8775</v>
      </c>
    </row>
    <row r="99" spans="1:10" x14ac:dyDescent="0.25">
      <c r="A99" s="68"/>
      <c r="B99" s="151" t="s">
        <v>112</v>
      </c>
      <c r="C99" s="148" t="s">
        <v>135</v>
      </c>
      <c r="D99" s="76">
        <v>4</v>
      </c>
      <c r="E99" s="37"/>
      <c r="F99" s="38"/>
      <c r="G99" s="149"/>
      <c r="H99" s="150"/>
      <c r="I99" s="41">
        <v>310</v>
      </c>
      <c r="J99" s="32">
        <f t="shared" si="2"/>
        <v>1240</v>
      </c>
    </row>
    <row r="100" spans="1:10" x14ac:dyDescent="0.25">
      <c r="A100" s="68"/>
      <c r="B100" s="151" t="s">
        <v>113</v>
      </c>
      <c r="C100" s="148" t="s">
        <v>59</v>
      </c>
      <c r="D100" s="76">
        <v>15</v>
      </c>
      <c r="E100" s="37"/>
      <c r="F100" s="38"/>
      <c r="G100" s="149"/>
      <c r="H100" s="150"/>
      <c r="I100" s="41">
        <v>350</v>
      </c>
      <c r="J100" s="32">
        <f t="shared" si="2"/>
        <v>5250</v>
      </c>
    </row>
    <row r="101" spans="1:10" x14ac:dyDescent="0.25">
      <c r="A101" s="68"/>
      <c r="B101" s="147" t="s">
        <v>114</v>
      </c>
      <c r="C101" s="148" t="s">
        <v>59</v>
      </c>
      <c r="D101" s="76">
        <v>8</v>
      </c>
      <c r="E101" s="37"/>
      <c r="F101" s="38"/>
      <c r="G101" s="149"/>
      <c r="H101" s="150"/>
      <c r="I101" s="41">
        <v>110</v>
      </c>
      <c r="J101" s="32">
        <f t="shared" si="2"/>
        <v>880</v>
      </c>
    </row>
    <row r="102" spans="1:10" x14ac:dyDescent="0.25">
      <c r="A102" s="68"/>
      <c r="B102" s="151" t="s">
        <v>168</v>
      </c>
      <c r="C102" s="148" t="s">
        <v>59</v>
      </c>
      <c r="D102" s="76">
        <v>4</v>
      </c>
      <c r="E102" s="37"/>
      <c r="F102" s="38"/>
      <c r="G102" s="149"/>
      <c r="H102" s="150"/>
      <c r="I102" s="41">
        <v>136</v>
      </c>
      <c r="J102" s="32">
        <f t="shared" si="2"/>
        <v>544</v>
      </c>
    </row>
    <row r="103" spans="1:10" x14ac:dyDescent="0.25">
      <c r="A103" s="68"/>
      <c r="B103" s="151" t="s">
        <v>115</v>
      </c>
      <c r="C103" s="148" t="s">
        <v>59</v>
      </c>
      <c r="D103" s="76">
        <v>8</v>
      </c>
      <c r="E103" s="37"/>
      <c r="F103" s="38"/>
      <c r="G103" s="149"/>
      <c r="H103" s="150"/>
      <c r="I103" s="41">
        <v>72</v>
      </c>
      <c r="J103" s="32">
        <f t="shared" si="2"/>
        <v>576</v>
      </c>
    </row>
    <row r="104" spans="1:10" x14ac:dyDescent="0.25">
      <c r="A104" s="68"/>
      <c r="B104" s="147" t="s">
        <v>116</v>
      </c>
      <c r="C104" s="148" t="s">
        <v>59</v>
      </c>
      <c r="D104" s="76">
        <v>28</v>
      </c>
      <c r="E104" s="37"/>
      <c r="F104" s="38"/>
      <c r="G104" s="149"/>
      <c r="H104" s="150"/>
      <c r="I104" s="41">
        <v>30</v>
      </c>
      <c r="J104" s="32">
        <f t="shared" si="2"/>
        <v>840</v>
      </c>
    </row>
    <row r="105" spans="1:10" ht="16.5" thickBot="1" x14ac:dyDescent="0.3">
      <c r="A105" s="170"/>
      <c r="B105" s="44" t="s">
        <v>39</v>
      </c>
      <c r="C105" s="45"/>
      <c r="D105" s="46"/>
      <c r="E105" s="47"/>
      <c r="F105" s="48"/>
      <c r="G105" s="49"/>
      <c r="H105" s="171">
        <f>SUM(H78:H104)</f>
        <v>312810</v>
      </c>
      <c r="I105" s="172"/>
      <c r="J105" s="173">
        <f>SUM(J78:J104)</f>
        <v>606765.5</v>
      </c>
    </row>
    <row r="106" spans="1:10" x14ac:dyDescent="0.25">
      <c r="A106" s="284" t="s">
        <v>117</v>
      </c>
      <c r="B106" s="285"/>
      <c r="C106" s="285"/>
      <c r="D106" s="285"/>
      <c r="E106" s="285"/>
      <c r="F106" s="285"/>
      <c r="G106" s="285"/>
      <c r="H106" s="285"/>
      <c r="I106" s="285"/>
      <c r="J106" s="286"/>
    </row>
    <row r="107" spans="1:10" x14ac:dyDescent="0.25">
      <c r="A107" s="53">
        <v>1</v>
      </c>
      <c r="B107" s="174" t="s">
        <v>118</v>
      </c>
      <c r="C107" s="25" t="s">
        <v>36</v>
      </c>
      <c r="D107" s="26">
        <v>270</v>
      </c>
      <c r="E107" s="55"/>
      <c r="F107" s="56"/>
      <c r="G107" s="57">
        <v>450</v>
      </c>
      <c r="H107" s="58">
        <f>G107*D107</f>
        <v>121500</v>
      </c>
      <c r="I107" s="59"/>
      <c r="J107" s="60"/>
    </row>
    <row r="108" spans="1:10" x14ac:dyDescent="0.25">
      <c r="A108" s="175"/>
      <c r="B108" s="107" t="s">
        <v>119</v>
      </c>
      <c r="C108" s="176" t="s">
        <v>120</v>
      </c>
      <c r="D108" s="71">
        <f>D107*0.25</f>
        <v>67.5</v>
      </c>
      <c r="E108" s="72"/>
      <c r="F108" s="38"/>
      <c r="G108" s="73"/>
      <c r="H108" s="42"/>
      <c r="I108" s="41">
        <v>35</v>
      </c>
      <c r="J108" s="32">
        <f t="shared" ref="J108:J124" si="3">D108*I108</f>
        <v>2362.5</v>
      </c>
    </row>
    <row r="109" spans="1:10" x14ac:dyDescent="0.25">
      <c r="A109" s="68"/>
      <c r="B109" s="69" t="s">
        <v>121</v>
      </c>
      <c r="C109" s="70" t="s">
        <v>47</v>
      </c>
      <c r="D109" s="71">
        <f>D107</f>
        <v>270</v>
      </c>
      <c r="E109" s="72"/>
      <c r="F109" s="38"/>
      <c r="G109" s="73"/>
      <c r="H109" s="42"/>
      <c r="I109" s="268">
        <v>32</v>
      </c>
      <c r="J109" s="32">
        <f t="shared" si="3"/>
        <v>8640</v>
      </c>
    </row>
    <row r="110" spans="1:10" x14ac:dyDescent="0.25">
      <c r="A110" s="74"/>
      <c r="B110" s="75" t="s">
        <v>122</v>
      </c>
      <c r="C110" s="70" t="s">
        <v>123</v>
      </c>
      <c r="D110" s="76">
        <f>D107*8.5</f>
        <v>2295</v>
      </c>
      <c r="E110" s="37"/>
      <c r="F110" s="38"/>
      <c r="G110" s="73"/>
      <c r="H110" s="42"/>
      <c r="I110" s="268">
        <v>13</v>
      </c>
      <c r="J110" s="32">
        <f t="shared" si="3"/>
        <v>29835</v>
      </c>
    </row>
    <row r="111" spans="1:10" x14ac:dyDescent="0.25">
      <c r="A111" s="74"/>
      <c r="B111" s="75" t="s">
        <v>124</v>
      </c>
      <c r="C111" s="70" t="s">
        <v>125</v>
      </c>
      <c r="D111" s="76">
        <v>112</v>
      </c>
      <c r="E111" s="37"/>
      <c r="F111" s="38"/>
      <c r="G111" s="73"/>
      <c r="H111" s="42"/>
      <c r="I111" s="41">
        <v>10</v>
      </c>
      <c r="J111" s="32">
        <f t="shared" si="3"/>
        <v>1120</v>
      </c>
    </row>
    <row r="112" spans="1:10" x14ac:dyDescent="0.25">
      <c r="A112" s="74"/>
      <c r="B112" s="75" t="s">
        <v>126</v>
      </c>
      <c r="C112" s="70" t="s">
        <v>125</v>
      </c>
      <c r="D112" s="76">
        <v>30</v>
      </c>
      <c r="E112" s="37"/>
      <c r="F112" s="38"/>
      <c r="G112" s="73"/>
      <c r="H112" s="42"/>
      <c r="I112" s="41">
        <v>12</v>
      </c>
      <c r="J112" s="32">
        <f t="shared" si="3"/>
        <v>360</v>
      </c>
    </row>
    <row r="113" spans="1:10" x14ac:dyDescent="0.25">
      <c r="A113" s="82">
        <v>2</v>
      </c>
      <c r="B113" s="83" t="s">
        <v>127</v>
      </c>
      <c r="C113" s="25" t="s">
        <v>36</v>
      </c>
      <c r="D113" s="36">
        <v>270</v>
      </c>
      <c r="E113" s="84"/>
      <c r="F113" s="85"/>
      <c r="G113" s="86">
        <v>520</v>
      </c>
      <c r="H113" s="87">
        <f>G113*D113</f>
        <v>140400</v>
      </c>
      <c r="I113" s="88"/>
      <c r="J113" s="89"/>
    </row>
    <row r="114" spans="1:10" x14ac:dyDescent="0.25">
      <c r="A114" s="68"/>
      <c r="B114" s="69" t="s">
        <v>128</v>
      </c>
      <c r="C114" s="70" t="s">
        <v>120</v>
      </c>
      <c r="D114" s="71">
        <f>D113*0.35</f>
        <v>94.5</v>
      </c>
      <c r="E114" s="72"/>
      <c r="F114" s="38"/>
      <c r="G114" s="73"/>
      <c r="H114" s="42"/>
      <c r="I114" s="41">
        <v>35</v>
      </c>
      <c r="J114" s="32">
        <f t="shared" si="3"/>
        <v>3307.5</v>
      </c>
    </row>
    <row r="115" spans="1:10" ht="25.5" x14ac:dyDescent="0.25">
      <c r="A115" s="177"/>
      <c r="B115" s="178" t="s">
        <v>129</v>
      </c>
      <c r="C115" s="179" t="s">
        <v>123</v>
      </c>
      <c r="D115" s="197">
        <f>D113*0.33</f>
        <v>89.100000000000009</v>
      </c>
      <c r="E115" s="180"/>
      <c r="F115" s="181"/>
      <c r="G115" s="182"/>
      <c r="H115" s="183"/>
      <c r="I115" s="271">
        <v>110</v>
      </c>
      <c r="J115" s="96">
        <f t="shared" si="3"/>
        <v>9801.0000000000018</v>
      </c>
    </row>
    <row r="116" spans="1:10" x14ac:dyDescent="0.25">
      <c r="A116" s="33">
        <v>3</v>
      </c>
      <c r="B116" s="184" t="s">
        <v>130</v>
      </c>
      <c r="C116" s="25" t="s">
        <v>36</v>
      </c>
      <c r="D116" s="185">
        <v>22</v>
      </c>
      <c r="E116" s="37"/>
      <c r="F116" s="38"/>
      <c r="G116" s="186">
        <v>1200</v>
      </c>
      <c r="H116" s="187">
        <f>D116*G116</f>
        <v>26400</v>
      </c>
      <c r="I116" s="188"/>
      <c r="J116" s="189"/>
    </row>
    <row r="117" spans="1:10" x14ac:dyDescent="0.25">
      <c r="A117" s="190"/>
      <c r="B117" s="191" t="s">
        <v>131</v>
      </c>
      <c r="C117" s="91" t="s">
        <v>52</v>
      </c>
      <c r="D117" s="192">
        <v>9</v>
      </c>
      <c r="E117" s="41"/>
      <c r="F117" s="42"/>
      <c r="G117" s="193"/>
      <c r="H117" s="194"/>
      <c r="I117" s="195">
        <v>4600</v>
      </c>
      <c r="J117" s="32">
        <f t="shared" si="3"/>
        <v>41400</v>
      </c>
    </row>
    <row r="118" spans="1:10" x14ac:dyDescent="0.25">
      <c r="A118" s="190"/>
      <c r="B118" s="98" t="s">
        <v>132</v>
      </c>
      <c r="C118" s="91" t="s">
        <v>54</v>
      </c>
      <c r="D118" s="76">
        <f>D116</f>
        <v>22</v>
      </c>
      <c r="E118" s="37"/>
      <c r="F118" s="38"/>
      <c r="G118" s="196"/>
      <c r="H118" s="150"/>
      <c r="I118" s="268">
        <v>160</v>
      </c>
      <c r="J118" s="32">
        <f t="shared" si="3"/>
        <v>3520</v>
      </c>
    </row>
    <row r="119" spans="1:10" ht="25.5" x14ac:dyDescent="0.25">
      <c r="A119" s="190"/>
      <c r="B119" s="191" t="s">
        <v>133</v>
      </c>
      <c r="C119" s="167" t="s">
        <v>57</v>
      </c>
      <c r="D119" s="197">
        <v>2</v>
      </c>
      <c r="E119" s="37"/>
      <c r="F119" s="38"/>
      <c r="G119" s="193"/>
      <c r="H119" s="194"/>
      <c r="I119" s="195">
        <v>680</v>
      </c>
      <c r="J119" s="32">
        <f t="shared" si="3"/>
        <v>1360</v>
      </c>
    </row>
    <row r="120" spans="1:10" x14ac:dyDescent="0.25">
      <c r="A120" s="190"/>
      <c r="B120" s="191" t="s">
        <v>134</v>
      </c>
      <c r="C120" s="167" t="s">
        <v>135</v>
      </c>
      <c r="D120" s="197">
        <v>3</v>
      </c>
      <c r="E120" s="135"/>
      <c r="F120" s="143"/>
      <c r="G120" s="198"/>
      <c r="H120" s="194"/>
      <c r="I120" s="195">
        <v>265</v>
      </c>
      <c r="J120" s="32">
        <f t="shared" si="3"/>
        <v>795</v>
      </c>
    </row>
    <row r="121" spans="1:10" ht="26.25" x14ac:dyDescent="0.25">
      <c r="A121" s="190"/>
      <c r="B121" s="98" t="s">
        <v>136</v>
      </c>
      <c r="C121" s="91" t="s">
        <v>54</v>
      </c>
      <c r="D121" s="92">
        <f>D118</f>
        <v>22</v>
      </c>
      <c r="E121" s="93"/>
      <c r="F121" s="94"/>
      <c r="G121" s="199"/>
      <c r="H121" s="200"/>
      <c r="I121" s="269">
        <v>920</v>
      </c>
      <c r="J121" s="32">
        <f t="shared" si="3"/>
        <v>20240</v>
      </c>
    </row>
    <row r="122" spans="1:10" x14ac:dyDescent="0.25">
      <c r="A122" s="33">
        <v>4</v>
      </c>
      <c r="B122" s="184" t="s">
        <v>137</v>
      </c>
      <c r="C122" s="201" t="s">
        <v>77</v>
      </c>
      <c r="D122" s="185">
        <v>40</v>
      </c>
      <c r="E122" s="37"/>
      <c r="F122" s="38"/>
      <c r="G122" s="202">
        <v>350</v>
      </c>
      <c r="H122" s="203">
        <f>D122*G122</f>
        <v>14000</v>
      </c>
      <c r="I122" s="204"/>
      <c r="J122" s="205"/>
    </row>
    <row r="123" spans="1:10" x14ac:dyDescent="0.25">
      <c r="A123" s="190"/>
      <c r="B123" s="191" t="s">
        <v>138</v>
      </c>
      <c r="C123" s="167" t="s">
        <v>77</v>
      </c>
      <c r="D123" s="197">
        <f>D122</f>
        <v>40</v>
      </c>
      <c r="E123" s="37"/>
      <c r="F123" s="38"/>
      <c r="G123" s="206"/>
      <c r="H123" s="207"/>
      <c r="I123" s="208">
        <v>150</v>
      </c>
      <c r="J123" s="32">
        <f t="shared" si="3"/>
        <v>6000</v>
      </c>
    </row>
    <row r="124" spans="1:10" x14ac:dyDescent="0.25">
      <c r="A124" s="190"/>
      <c r="B124" s="191" t="s">
        <v>139</v>
      </c>
      <c r="C124" s="167" t="s">
        <v>135</v>
      </c>
      <c r="D124" s="197">
        <v>10</v>
      </c>
      <c r="E124" s="135"/>
      <c r="F124" s="143"/>
      <c r="G124" s="209"/>
      <c r="H124" s="207"/>
      <c r="I124" s="270">
        <v>250</v>
      </c>
      <c r="J124" s="32">
        <f t="shared" si="3"/>
        <v>2500</v>
      </c>
    </row>
    <row r="125" spans="1:10" ht="16.5" thickBot="1" x14ac:dyDescent="0.3">
      <c r="A125" s="43"/>
      <c r="B125" s="44" t="s">
        <v>39</v>
      </c>
      <c r="C125" s="45"/>
      <c r="D125" s="46"/>
      <c r="E125" s="47"/>
      <c r="F125" s="48"/>
      <c r="G125" s="114"/>
      <c r="H125" s="210">
        <f>SUM(H107:H124)</f>
        <v>302300</v>
      </c>
      <c r="I125" s="116"/>
      <c r="J125" s="117">
        <f>SUM(J107:J124)</f>
        <v>131241</v>
      </c>
    </row>
    <row r="126" spans="1:10" x14ac:dyDescent="0.25">
      <c r="A126" s="284" t="s">
        <v>140</v>
      </c>
      <c r="B126" s="285"/>
      <c r="C126" s="285"/>
      <c r="D126" s="285"/>
      <c r="E126" s="285"/>
      <c r="F126" s="285"/>
      <c r="G126" s="285"/>
      <c r="H126" s="285"/>
      <c r="I126" s="285"/>
      <c r="J126" s="286"/>
    </row>
    <row r="127" spans="1:10" x14ac:dyDescent="0.25">
      <c r="A127" s="159">
        <v>1</v>
      </c>
      <c r="B127" s="211" t="s">
        <v>141</v>
      </c>
      <c r="C127" s="25" t="s">
        <v>36</v>
      </c>
      <c r="D127" s="26">
        <v>26</v>
      </c>
      <c r="E127" s="212"/>
      <c r="F127" s="213"/>
      <c r="G127" s="119">
        <v>1500</v>
      </c>
      <c r="H127" s="120">
        <f>D127*G127</f>
        <v>39000</v>
      </c>
      <c r="I127" s="59"/>
      <c r="J127" s="60"/>
    </row>
    <row r="128" spans="1:10" ht="38.25" x14ac:dyDescent="0.25">
      <c r="A128" s="190"/>
      <c r="B128" s="191" t="s">
        <v>142</v>
      </c>
      <c r="C128" s="167" t="s">
        <v>166</v>
      </c>
      <c r="D128" s="197">
        <f>D127</f>
        <v>26</v>
      </c>
      <c r="E128" s="135"/>
      <c r="F128" s="143"/>
      <c r="G128" s="214"/>
      <c r="H128" s="194"/>
      <c r="I128" s="271">
        <v>7200</v>
      </c>
      <c r="J128" s="32">
        <f>D128*I128</f>
        <v>187200</v>
      </c>
    </row>
    <row r="129" spans="1:10" x14ac:dyDescent="0.25">
      <c r="A129" s="190"/>
      <c r="B129" s="215" t="s">
        <v>139</v>
      </c>
      <c r="C129" s="167" t="s">
        <v>143</v>
      </c>
      <c r="D129" s="197">
        <v>12</v>
      </c>
      <c r="E129" s="37"/>
      <c r="F129" s="38"/>
      <c r="G129" s="193"/>
      <c r="H129" s="194"/>
      <c r="I129" s="271">
        <v>250</v>
      </c>
      <c r="J129" s="32">
        <f t="shared" ref="J129:J138" si="4">D129*I129</f>
        <v>3000</v>
      </c>
    </row>
    <row r="130" spans="1:10" x14ac:dyDescent="0.25">
      <c r="A130" s="33">
        <v>2</v>
      </c>
      <c r="B130" s="184" t="s">
        <v>144</v>
      </c>
      <c r="C130" s="201" t="s">
        <v>77</v>
      </c>
      <c r="D130" s="185">
        <v>26</v>
      </c>
      <c r="E130" s="37"/>
      <c r="F130" s="38"/>
      <c r="G130" s="186">
        <v>300</v>
      </c>
      <c r="H130" s="187">
        <f>D130*G130</f>
        <v>7800</v>
      </c>
      <c r="I130" s="188"/>
      <c r="J130" s="32">
        <f t="shared" si="4"/>
        <v>0</v>
      </c>
    </row>
    <row r="131" spans="1:10" x14ac:dyDescent="0.25">
      <c r="A131" s="190"/>
      <c r="B131" s="191">
        <v>200</v>
      </c>
      <c r="C131" s="167" t="s">
        <v>77</v>
      </c>
      <c r="D131" s="197">
        <f>D130</f>
        <v>26</v>
      </c>
      <c r="E131" s="37"/>
      <c r="F131" s="38"/>
      <c r="G131" s="193"/>
      <c r="H131" s="194"/>
      <c r="I131" s="271">
        <v>150</v>
      </c>
      <c r="J131" s="32">
        <f t="shared" si="4"/>
        <v>3900</v>
      </c>
    </row>
    <row r="132" spans="1:10" x14ac:dyDescent="0.25">
      <c r="A132" s="190"/>
      <c r="B132" s="191" t="s">
        <v>139</v>
      </c>
      <c r="C132" s="167" t="s">
        <v>59</v>
      </c>
      <c r="D132" s="197">
        <v>8</v>
      </c>
      <c r="E132" s="135"/>
      <c r="F132" s="143"/>
      <c r="G132" s="198"/>
      <c r="H132" s="194"/>
      <c r="I132" s="271">
        <v>250</v>
      </c>
      <c r="J132" s="32">
        <f t="shared" si="4"/>
        <v>2000</v>
      </c>
    </row>
    <row r="133" spans="1:10" x14ac:dyDescent="0.25">
      <c r="A133" s="33">
        <v>3</v>
      </c>
      <c r="B133" s="184" t="s">
        <v>145</v>
      </c>
      <c r="C133" s="201" t="s">
        <v>59</v>
      </c>
      <c r="D133" s="185">
        <v>2</v>
      </c>
      <c r="E133" s="37"/>
      <c r="F133" s="38"/>
      <c r="G133" s="186">
        <v>3300</v>
      </c>
      <c r="H133" s="187">
        <f>D133*G133</f>
        <v>6600</v>
      </c>
      <c r="I133" s="188"/>
      <c r="J133" s="32"/>
    </row>
    <row r="134" spans="1:10" x14ac:dyDescent="0.25">
      <c r="A134" s="190"/>
      <c r="B134" s="191" t="s">
        <v>146</v>
      </c>
      <c r="C134" s="167" t="s">
        <v>59</v>
      </c>
      <c r="D134" s="197">
        <f>D133</f>
        <v>2</v>
      </c>
      <c r="E134" s="37"/>
      <c r="F134" s="38"/>
      <c r="G134" s="193"/>
      <c r="H134" s="194"/>
      <c r="I134" s="195">
        <v>12000</v>
      </c>
      <c r="J134" s="32">
        <f t="shared" si="4"/>
        <v>24000</v>
      </c>
    </row>
    <row r="135" spans="1:10" x14ac:dyDescent="0.25">
      <c r="A135" s="190"/>
      <c r="B135" s="191" t="s">
        <v>139</v>
      </c>
      <c r="C135" s="167" t="s">
        <v>59</v>
      </c>
      <c r="D135" s="197">
        <v>2</v>
      </c>
      <c r="E135" s="135"/>
      <c r="F135" s="143"/>
      <c r="G135" s="198"/>
      <c r="H135" s="194"/>
      <c r="I135" s="271">
        <v>250</v>
      </c>
      <c r="J135" s="32">
        <f t="shared" si="4"/>
        <v>500</v>
      </c>
    </row>
    <row r="136" spans="1:10" x14ac:dyDescent="0.25">
      <c r="A136" s="33">
        <v>4</v>
      </c>
      <c r="B136" s="184" t="s">
        <v>147</v>
      </c>
      <c r="C136" s="201" t="s">
        <v>59</v>
      </c>
      <c r="D136" s="185">
        <v>1</v>
      </c>
      <c r="E136" s="37"/>
      <c r="F136" s="38"/>
      <c r="G136" s="186">
        <v>9000</v>
      </c>
      <c r="H136" s="187">
        <f>D136*G136</f>
        <v>9000</v>
      </c>
      <c r="I136" s="188"/>
      <c r="J136" s="32"/>
    </row>
    <row r="137" spans="1:10" ht="25.5" x14ac:dyDescent="0.25">
      <c r="A137" s="190"/>
      <c r="B137" s="191" t="s">
        <v>148</v>
      </c>
      <c r="C137" s="167" t="s">
        <v>59</v>
      </c>
      <c r="D137" s="197">
        <v>1</v>
      </c>
      <c r="E137" s="37"/>
      <c r="F137" s="38"/>
      <c r="G137" s="193"/>
      <c r="H137" s="194"/>
      <c r="I137" s="271">
        <v>33500</v>
      </c>
      <c r="J137" s="32">
        <f t="shared" si="4"/>
        <v>33500</v>
      </c>
    </row>
    <row r="138" spans="1:10" x14ac:dyDescent="0.25">
      <c r="A138" s="190"/>
      <c r="B138" s="191" t="s">
        <v>149</v>
      </c>
      <c r="C138" s="167" t="s">
        <v>44</v>
      </c>
      <c r="D138" s="197">
        <v>1</v>
      </c>
      <c r="E138" s="135"/>
      <c r="F138" s="143"/>
      <c r="G138" s="198"/>
      <c r="H138" s="194"/>
      <c r="I138" s="195">
        <v>2500</v>
      </c>
      <c r="J138" s="32">
        <f t="shared" si="4"/>
        <v>2500</v>
      </c>
    </row>
    <row r="139" spans="1:10" ht="16.5" thickBot="1" x14ac:dyDescent="0.3">
      <c r="A139" s="43"/>
      <c r="B139" s="44" t="s">
        <v>39</v>
      </c>
      <c r="C139" s="45"/>
      <c r="D139" s="46"/>
      <c r="E139" s="47"/>
      <c r="F139" s="48"/>
      <c r="G139" s="49"/>
      <c r="H139" s="210">
        <f>SUM(H127:H138)</f>
        <v>62400</v>
      </c>
      <c r="I139" s="158"/>
      <c r="J139" s="117">
        <f>SUM(J127:J138)</f>
        <v>256600</v>
      </c>
    </row>
    <row r="140" spans="1:10" x14ac:dyDescent="0.25">
      <c r="A140" s="284" t="s">
        <v>150</v>
      </c>
      <c r="B140" s="285"/>
      <c r="C140" s="285"/>
      <c r="D140" s="285"/>
      <c r="E140" s="285"/>
      <c r="F140" s="285"/>
      <c r="G140" s="285"/>
      <c r="H140" s="285"/>
      <c r="I140" s="285"/>
      <c r="J140" s="286"/>
    </row>
    <row r="141" spans="1:10" x14ac:dyDescent="0.25">
      <c r="A141" s="159">
        <v>1</v>
      </c>
      <c r="B141" s="166" t="s">
        <v>151</v>
      </c>
      <c r="C141" s="169" t="s">
        <v>152</v>
      </c>
      <c r="D141" s="216">
        <v>3</v>
      </c>
      <c r="E141" s="165"/>
      <c r="F141" s="217"/>
      <c r="G141" s="163">
        <v>1500</v>
      </c>
      <c r="H141" s="164">
        <f>D141*G141</f>
        <v>4500</v>
      </c>
      <c r="I141" s="218"/>
      <c r="J141" s="32">
        <f t="shared" ref="J141:J142" si="5">D141*I141</f>
        <v>0</v>
      </c>
    </row>
    <row r="142" spans="1:10" x14ac:dyDescent="0.25">
      <c r="A142" s="159">
        <v>2</v>
      </c>
      <c r="B142" s="166" t="s">
        <v>153</v>
      </c>
      <c r="C142" s="169" t="s">
        <v>152</v>
      </c>
      <c r="D142" s="216">
        <v>3</v>
      </c>
      <c r="E142" s="165"/>
      <c r="F142" s="217"/>
      <c r="G142" s="163">
        <v>4000</v>
      </c>
      <c r="H142" s="164">
        <f>D142*G142</f>
        <v>12000</v>
      </c>
      <c r="I142" s="218"/>
      <c r="J142" s="32">
        <f t="shared" si="5"/>
        <v>0</v>
      </c>
    </row>
    <row r="143" spans="1:10" x14ac:dyDescent="0.25">
      <c r="A143" s="68"/>
      <c r="B143" s="151" t="s">
        <v>154</v>
      </c>
      <c r="C143" s="148" t="s">
        <v>135</v>
      </c>
      <c r="D143" s="219">
        <v>50</v>
      </c>
      <c r="E143" s="41"/>
      <c r="F143" s="42"/>
      <c r="G143" s="149"/>
      <c r="H143" s="164"/>
      <c r="I143" s="41"/>
      <c r="J143" s="42">
        <f>I143*F143*E143</f>
        <v>0</v>
      </c>
    </row>
    <row r="144" spans="1:10" ht="16.5" thickBot="1" x14ac:dyDescent="0.3">
      <c r="A144" s="170"/>
      <c r="B144" s="44" t="s">
        <v>39</v>
      </c>
      <c r="C144" s="45"/>
      <c r="D144" s="220"/>
      <c r="E144" s="51"/>
      <c r="F144" s="221"/>
      <c r="G144" s="49"/>
      <c r="H144" s="210">
        <f>SUM(H141:H143)</f>
        <v>16500</v>
      </c>
      <c r="I144" s="222"/>
      <c r="J144" s="117">
        <f>SUM(J141:J143)</f>
        <v>0</v>
      </c>
    </row>
    <row r="145" spans="1:10" x14ac:dyDescent="0.25">
      <c r="A145" s="287"/>
      <c r="B145" s="288"/>
      <c r="C145" s="288"/>
      <c r="D145" s="288"/>
      <c r="E145" s="288"/>
      <c r="F145" s="288"/>
      <c r="G145" s="288"/>
      <c r="H145" s="288"/>
      <c r="I145" s="288"/>
      <c r="J145" s="289"/>
    </row>
    <row r="146" spans="1:10" ht="16.5" thickBot="1" x14ac:dyDescent="0.3">
      <c r="A146" s="223"/>
      <c r="B146" s="224" t="s">
        <v>39</v>
      </c>
      <c r="C146" s="312"/>
      <c r="D146" s="313"/>
      <c r="E146" s="314"/>
      <c r="F146" s="315"/>
      <c r="G146" s="225"/>
      <c r="H146" s="226">
        <f>H18+H76+H105+H139+H144+H34+H125</f>
        <v>1583610</v>
      </c>
      <c r="I146" s="227"/>
      <c r="J146" s="228">
        <f>J18+J144+J139+J105+J76+J34+J125</f>
        <v>2802120.75</v>
      </c>
    </row>
    <row r="147" spans="1:10" x14ac:dyDescent="0.25">
      <c r="A147" s="229"/>
      <c r="B147" s="230" t="s">
        <v>155</v>
      </c>
      <c r="C147" s="322">
        <v>0.02</v>
      </c>
      <c r="D147" s="323"/>
      <c r="E147" s="231"/>
      <c r="F147" s="232"/>
      <c r="G147" s="233"/>
      <c r="H147" s="234"/>
      <c r="I147" s="235"/>
      <c r="J147" s="236">
        <f>J146*C147</f>
        <v>56042.415000000001</v>
      </c>
    </row>
    <row r="148" spans="1:10" ht="26.25" x14ac:dyDescent="0.25">
      <c r="A148" s="237"/>
      <c r="B148" s="238" t="s">
        <v>156</v>
      </c>
      <c r="C148" s="316">
        <v>0</v>
      </c>
      <c r="D148" s="317"/>
      <c r="E148" s="239"/>
      <c r="F148" s="240"/>
      <c r="G148" s="241"/>
      <c r="H148" s="242"/>
      <c r="I148" s="243"/>
      <c r="J148" s="244">
        <f>J146*C148</f>
        <v>0</v>
      </c>
    </row>
    <row r="149" spans="1:10" ht="16.5" thickBot="1" x14ac:dyDescent="0.3">
      <c r="A149" s="43"/>
      <c r="B149" s="245" t="s">
        <v>39</v>
      </c>
      <c r="C149" s="246"/>
      <c r="D149" s="247"/>
      <c r="E149" s="248"/>
      <c r="F149" s="249"/>
      <c r="G149" s="114"/>
      <c r="H149" s="250">
        <f>SUM(H146:H148)</f>
        <v>1583610</v>
      </c>
      <c r="I149" s="251"/>
      <c r="J149" s="252">
        <f>SUM(J146:J148)</f>
        <v>2858163.165</v>
      </c>
    </row>
    <row r="150" spans="1:10" ht="18.75" thickBot="1" x14ac:dyDescent="0.3">
      <c r="A150" s="253"/>
      <c r="B150" s="254" t="s">
        <v>157</v>
      </c>
      <c r="C150" s="255"/>
      <c r="D150" s="256"/>
      <c r="E150" s="257"/>
      <c r="F150" s="258"/>
      <c r="G150" s="318">
        <f>H149+J149</f>
        <v>4441773.165</v>
      </c>
      <c r="H150" s="319"/>
      <c r="I150" s="319"/>
      <c r="J150" s="320"/>
    </row>
    <row r="151" spans="1:10" x14ac:dyDescent="0.25">
      <c r="A151" s="321" t="s">
        <v>158</v>
      </c>
      <c r="B151" s="321"/>
      <c r="C151" s="321"/>
      <c r="D151" s="321"/>
      <c r="E151" s="321"/>
      <c r="F151" s="321"/>
      <c r="G151" s="321"/>
      <c r="H151" s="321"/>
      <c r="I151" s="321"/>
      <c r="J151" s="321"/>
    </row>
    <row r="152" spans="1:10" x14ac:dyDescent="0.25">
      <c r="A152" s="259"/>
      <c r="B152" s="259"/>
      <c r="C152" s="259"/>
      <c r="D152" s="259"/>
      <c r="E152" s="259"/>
      <c r="F152" s="259"/>
      <c r="G152" s="259"/>
      <c r="H152" s="259"/>
      <c r="I152" s="259"/>
      <c r="J152" s="259"/>
    </row>
    <row r="153" spans="1:10" x14ac:dyDescent="0.25">
      <c r="A153" s="260"/>
      <c r="B153" s="4"/>
      <c r="C153" s="3"/>
      <c r="D153" s="3"/>
      <c r="E153" s="4"/>
      <c r="F153" s="4"/>
      <c r="G153" s="4"/>
      <c r="H153" s="261"/>
      <c r="I153" s="262"/>
      <c r="J153" s="262"/>
    </row>
    <row r="154" spans="1:10" x14ac:dyDescent="0.25">
      <c r="A154" s="260"/>
      <c r="B154" s="263" t="s">
        <v>159</v>
      </c>
      <c r="C154" s="264"/>
      <c r="D154" s="264"/>
      <c r="E154" s="264"/>
      <c r="F154" s="310" t="s">
        <v>160</v>
      </c>
      <c r="G154" s="310"/>
      <c r="H154" s="310"/>
      <c r="I154" s="8"/>
      <c r="J154" s="8"/>
    </row>
    <row r="155" spans="1:10" x14ac:dyDescent="0.25">
      <c r="A155" s="260"/>
      <c r="B155" s="263"/>
      <c r="C155" s="265"/>
      <c r="D155" s="265"/>
      <c r="E155" s="265"/>
      <c r="F155" s="4"/>
      <c r="G155" s="4"/>
      <c r="I155" s="266"/>
      <c r="J155" s="266"/>
    </row>
    <row r="156" spans="1:10" x14ac:dyDescent="0.25">
      <c r="A156" s="260"/>
      <c r="B156" s="263" t="s">
        <v>161</v>
      </c>
      <c r="C156" s="265"/>
      <c r="D156" s="265"/>
      <c r="E156" s="265"/>
      <c r="F156" s="310" t="s">
        <v>162</v>
      </c>
      <c r="G156" s="311"/>
      <c r="H156" s="311"/>
      <c r="I156" s="311"/>
      <c r="J156" s="311"/>
    </row>
    <row r="157" spans="1:10" x14ac:dyDescent="0.25">
      <c r="A157" s="260"/>
      <c r="B157" s="263" t="s">
        <v>163</v>
      </c>
      <c r="C157" s="3"/>
      <c r="D157" s="3"/>
      <c r="E157" s="4"/>
      <c r="F157" s="267" t="str">
        <f>B157</f>
        <v>"____ " _________________ 2015 г.</v>
      </c>
      <c r="G157" s="267"/>
      <c r="H157" s="267"/>
      <c r="I157" s="8"/>
      <c r="J157" s="8"/>
    </row>
  </sheetData>
  <mergeCells count="33">
    <mergeCell ref="F156:J156"/>
    <mergeCell ref="C146:D146"/>
    <mergeCell ref="E146:F146"/>
    <mergeCell ref="C148:D148"/>
    <mergeCell ref="G150:J150"/>
    <mergeCell ref="A151:J151"/>
    <mergeCell ref="C147:D147"/>
    <mergeCell ref="F154:H154"/>
    <mergeCell ref="A126:J126"/>
    <mergeCell ref="A140:J140"/>
    <mergeCell ref="A145:J145"/>
    <mergeCell ref="A106:J106"/>
    <mergeCell ref="I12:J12"/>
    <mergeCell ref="A15:J15"/>
    <mergeCell ref="A19:J19"/>
    <mergeCell ref="A35:J35"/>
    <mergeCell ref="A77:J77"/>
    <mergeCell ref="A12:A13"/>
    <mergeCell ref="B12:B13"/>
    <mergeCell ref="C12:C13"/>
    <mergeCell ref="D12:D13"/>
    <mergeCell ref="E12:F12"/>
    <mergeCell ref="G12:H12"/>
    <mergeCell ref="A11:J11"/>
    <mergeCell ref="F1:J1"/>
    <mergeCell ref="F2:J2"/>
    <mergeCell ref="F3:J3"/>
    <mergeCell ref="C4:E4"/>
    <mergeCell ref="C5:E5"/>
    <mergeCell ref="C6:E6"/>
    <mergeCell ref="A8:J8"/>
    <mergeCell ref="A9:J9"/>
    <mergeCell ref="A10:J10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ВАНЯ</cp:lastModifiedBy>
  <dcterms:created xsi:type="dcterms:W3CDTF">2016-02-16T08:09:56Z</dcterms:created>
  <dcterms:modified xsi:type="dcterms:W3CDTF">2016-04-18T15:22:13Z</dcterms:modified>
</cp:coreProperties>
</file>