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48" i="1" l="1"/>
  <c r="F134" i="1" l="1"/>
  <c r="E92" i="1"/>
  <c r="D72" i="1"/>
  <c r="F358" i="1"/>
  <c r="F357" i="1"/>
  <c r="D356" i="1" l="1"/>
  <c r="F356" i="1" s="1"/>
  <c r="F355" i="1"/>
  <c r="D354" i="1"/>
  <c r="F354" i="1" s="1"/>
  <c r="D353" i="1"/>
  <c r="F353" i="1" s="1"/>
  <c r="F352" i="1"/>
  <c r="D77" i="1"/>
  <c r="D62" i="1"/>
  <c r="D53" i="1"/>
  <c r="F17" i="1"/>
  <c r="F321" i="1"/>
  <c r="F319" i="1"/>
  <c r="F317" i="1"/>
  <c r="F315" i="1"/>
  <c r="F313" i="1"/>
  <c r="F311" i="1"/>
  <c r="F309" i="1"/>
  <c r="F331" i="1"/>
  <c r="F333" i="1"/>
  <c r="D306" i="1"/>
  <c r="F306" i="1" s="1"/>
  <c r="D324" i="1"/>
  <c r="F324" i="1" s="1"/>
  <c r="F323" i="1"/>
  <c r="F330" i="1"/>
  <c r="F332" i="1"/>
  <c r="F335" i="1"/>
  <c r="F337" i="1"/>
  <c r="F339" i="1"/>
  <c r="F341" i="1"/>
  <c r="F343" i="1"/>
  <c r="F346" i="1"/>
  <c r="D35" i="1"/>
  <c r="F35" i="1" s="1"/>
  <c r="F34" i="1"/>
  <c r="D33" i="1"/>
  <c r="F33" i="1" s="1"/>
  <c r="F32" i="1"/>
  <c r="F31" i="1"/>
  <c r="F30" i="1"/>
  <c r="F29" i="1"/>
  <c r="F28" i="1"/>
  <c r="D27" i="1"/>
  <c r="F27" i="1" s="1"/>
  <c r="F26" i="1"/>
  <c r="F25" i="1"/>
  <c r="D23" i="1"/>
  <c r="D24" i="1" s="1"/>
  <c r="F24" i="1" s="1"/>
  <c r="F22" i="1"/>
  <c r="F21" i="1"/>
  <c r="D20" i="1"/>
  <c r="F20" i="1" s="1"/>
  <c r="F19" i="1"/>
  <c r="D18" i="1"/>
  <c r="F18" i="1" s="1"/>
  <c r="D16" i="1"/>
  <c r="F16" i="1" s="1"/>
  <c r="F15" i="1"/>
  <c r="D14" i="1"/>
  <c r="F14" i="1" s="1"/>
  <c r="F13" i="1"/>
  <c r="D325" i="1"/>
  <c r="F325" i="1" s="1"/>
  <c r="F349" i="1"/>
  <c r="F348" i="1"/>
  <c r="F347" i="1"/>
  <c r="F345" i="1"/>
  <c r="F344" i="1"/>
  <c r="F342" i="1"/>
  <c r="F340" i="1"/>
  <c r="F338" i="1"/>
  <c r="F336" i="1"/>
  <c r="F334" i="1"/>
  <c r="F327" i="1"/>
  <c r="F326" i="1"/>
  <c r="F322" i="1"/>
  <c r="F320" i="1"/>
  <c r="F318" i="1"/>
  <c r="F316" i="1"/>
  <c r="F314" i="1"/>
  <c r="F312" i="1"/>
  <c r="F310" i="1"/>
  <c r="F308" i="1"/>
  <c r="F307" i="1"/>
  <c r="F303" i="1"/>
  <c r="F302" i="1"/>
  <c r="F301" i="1"/>
  <c r="D289" i="1"/>
  <c r="D290" i="1" s="1"/>
  <c r="F290" i="1" s="1"/>
  <c r="D300" i="1"/>
  <c r="F300" i="1" s="1"/>
  <c r="F299" i="1"/>
  <c r="D298" i="1"/>
  <c r="F298" i="1" s="1"/>
  <c r="F297" i="1"/>
  <c r="D296" i="1"/>
  <c r="F296" i="1" s="1"/>
  <c r="F295" i="1"/>
  <c r="D294" i="1"/>
  <c r="F294" i="1" s="1"/>
  <c r="F293" i="1"/>
  <c r="D277" i="1"/>
  <c r="D292" i="1"/>
  <c r="F292" i="1" s="1"/>
  <c r="F291" i="1"/>
  <c r="D286" i="1"/>
  <c r="F286" i="1" s="1"/>
  <c r="D284" i="1"/>
  <c r="F284" i="1" s="1"/>
  <c r="F281" i="1"/>
  <c r="D282" i="1"/>
  <c r="F282" i="1" s="1"/>
  <c r="D288" i="1"/>
  <c r="F288" i="1" s="1"/>
  <c r="F287" i="1"/>
  <c r="F285" i="1"/>
  <c r="F283" i="1"/>
  <c r="F280" i="1"/>
  <c r="F279" i="1"/>
  <c r="F278" i="1"/>
  <c r="F276" i="1"/>
  <c r="F275" i="1"/>
  <c r="F274" i="1"/>
  <c r="F273" i="1"/>
  <c r="D272" i="1"/>
  <c r="F272" i="1" s="1"/>
  <c r="F271" i="1"/>
  <c r="F270" i="1"/>
  <c r="F269" i="1"/>
  <c r="F267" i="1"/>
  <c r="D266" i="1"/>
  <c r="F266" i="1" s="1"/>
  <c r="F265" i="1"/>
  <c r="F264" i="1"/>
  <c r="F263" i="1"/>
  <c r="D262" i="1"/>
  <c r="F262" i="1" s="1"/>
  <c r="F359" i="1" l="1"/>
  <c r="F350" i="1"/>
  <c r="F328" i="1"/>
  <c r="F23" i="1"/>
  <c r="F36" i="1" s="1"/>
  <c r="F289" i="1"/>
  <c r="F277" i="1"/>
  <c r="F208" i="1"/>
  <c r="F203" i="1"/>
  <c r="F201" i="1"/>
  <c r="F254" i="1"/>
  <c r="F256" i="1"/>
  <c r="D229" i="1"/>
  <c r="F229" i="1" s="1"/>
  <c r="F199" i="1"/>
  <c r="F197" i="1"/>
  <c r="F206" i="1"/>
  <c r="D195" i="1"/>
  <c r="F195" i="1" s="1"/>
  <c r="D213" i="1"/>
  <c r="F213" i="1" s="1"/>
  <c r="D192" i="1"/>
  <c r="F192" i="1" s="1"/>
  <c r="D190" i="1"/>
  <c r="F190" i="1" s="1"/>
  <c r="D188" i="1"/>
  <c r="F188" i="1" s="1"/>
  <c r="D225" i="1"/>
  <c r="F225" i="1" s="1"/>
  <c r="F245" i="1"/>
  <c r="F239" i="1"/>
  <c r="F236" i="1"/>
  <c r="F234" i="1"/>
  <c r="F227" i="1"/>
  <c r="F220" i="1"/>
  <c r="F224" i="1"/>
  <c r="F226" i="1"/>
  <c r="F228" i="1"/>
  <c r="F230" i="1"/>
  <c r="F231" i="1"/>
  <c r="F232" i="1"/>
  <c r="F233" i="1"/>
  <c r="F235" i="1"/>
  <c r="F237" i="1"/>
  <c r="F238" i="1"/>
  <c r="F240" i="1"/>
  <c r="F241" i="1"/>
  <c r="F223" i="1"/>
  <c r="F244" i="1"/>
  <c r="F246" i="1"/>
  <c r="F247" i="1"/>
  <c r="F243" i="1"/>
  <c r="F250" i="1"/>
  <c r="F258" i="1"/>
  <c r="F257" i="1"/>
  <c r="F255" i="1"/>
  <c r="F253" i="1"/>
  <c r="D242" i="1"/>
  <c r="F242" i="1" s="1"/>
  <c r="D222" i="1"/>
  <c r="F222" i="1" s="1"/>
  <c r="F218" i="1"/>
  <c r="F216" i="1"/>
  <c r="F215" i="1"/>
  <c r="F221" i="1"/>
  <c r="F214" i="1"/>
  <c r="F212" i="1"/>
  <c r="F211" i="1"/>
  <c r="F210" i="1"/>
  <c r="F209" i="1"/>
  <c r="F207" i="1"/>
  <c r="F205" i="1"/>
  <c r="F204" i="1"/>
  <c r="F202" i="1"/>
  <c r="F200" i="1"/>
  <c r="F198" i="1"/>
  <c r="F196" i="1"/>
  <c r="F191" i="1"/>
  <c r="F193" i="1"/>
  <c r="F194" i="1"/>
  <c r="F189" i="1"/>
  <c r="D125" i="1"/>
  <c r="F125" i="1" s="1"/>
  <c r="F124" i="1"/>
  <c r="D155" i="1"/>
  <c r="F155" i="1" s="1"/>
  <c r="F154" i="1"/>
  <c r="D143" i="1"/>
  <c r="F143" i="1" s="1"/>
  <c r="F185" i="1"/>
  <c r="D181" i="1"/>
  <c r="D182" i="1" s="1"/>
  <c r="F182" i="1" s="1"/>
  <c r="D169" i="1"/>
  <c r="D170" i="1" s="1"/>
  <c r="F170" i="1" s="1"/>
  <c r="D177" i="1"/>
  <c r="D178" i="1" s="1"/>
  <c r="F178" i="1" s="1"/>
  <c r="D172" i="1"/>
  <c r="F172" i="1" s="1"/>
  <c r="D184" i="1"/>
  <c r="F184" i="1" s="1"/>
  <c r="F183" i="1"/>
  <c r="D180" i="1"/>
  <c r="F180" i="1" s="1"/>
  <c r="F179" i="1"/>
  <c r="F175" i="1"/>
  <c r="F176" i="1"/>
  <c r="F173" i="1"/>
  <c r="F171" i="1"/>
  <c r="D174" i="1"/>
  <c r="F174" i="1" s="1"/>
  <c r="F168" i="1"/>
  <c r="F167" i="1"/>
  <c r="D142" i="1"/>
  <c r="F141" i="1"/>
  <c r="F161" i="1"/>
  <c r="F162" i="1"/>
  <c r="F163" i="1"/>
  <c r="F164" i="1"/>
  <c r="F165" i="1"/>
  <c r="F166" i="1"/>
  <c r="F160" i="1"/>
  <c r="D159" i="1"/>
  <c r="F159" i="1" s="1"/>
  <c r="F156" i="1"/>
  <c r="F145" i="1"/>
  <c r="F146" i="1"/>
  <c r="F147" i="1"/>
  <c r="F148" i="1"/>
  <c r="F149" i="1"/>
  <c r="F150" i="1"/>
  <c r="F151" i="1"/>
  <c r="F152" i="1"/>
  <c r="F153" i="1"/>
  <c r="F157" i="1"/>
  <c r="F158" i="1"/>
  <c r="F144" i="1"/>
  <c r="F140" i="1"/>
  <c r="E142" i="1"/>
  <c r="D139" i="1"/>
  <c r="F139" i="1" s="1"/>
  <c r="F138" i="1"/>
  <c r="D135" i="1"/>
  <c r="F135" i="1" s="1"/>
  <c r="F137" i="1"/>
  <c r="D131" i="1"/>
  <c r="F136" i="1"/>
  <c r="F133" i="1"/>
  <c r="D130" i="1"/>
  <c r="F130" i="1" s="1"/>
  <c r="F129" i="1"/>
  <c r="F128" i="1"/>
  <c r="F126" i="1"/>
  <c r="D119" i="1"/>
  <c r="F123" i="1"/>
  <c r="F122" i="1"/>
  <c r="F121" i="1"/>
  <c r="F118" i="1"/>
  <c r="D117" i="1"/>
  <c r="F117" i="1" s="1"/>
  <c r="D108" i="1"/>
  <c r="F304" i="1" l="1"/>
  <c r="F252" i="1"/>
  <c r="F259" i="1" s="1"/>
  <c r="F142" i="1"/>
  <c r="F177" i="1"/>
  <c r="F169" i="1"/>
  <c r="D96" i="1"/>
  <c r="F96" i="1" s="1"/>
  <c r="F95" i="1"/>
  <c r="F71" i="1"/>
  <c r="F72" i="1"/>
  <c r="D87" i="1"/>
  <c r="F87" i="1" s="1"/>
  <c r="F86" i="1"/>
  <c r="F103" i="1"/>
  <c r="F102" i="1"/>
  <c r="D94" i="1"/>
  <c r="F94" i="1" s="1"/>
  <c r="F93" i="1"/>
  <c r="D91" i="1"/>
  <c r="F92" i="1"/>
  <c r="F104" i="1"/>
  <c r="D105" i="1"/>
  <c r="D106" i="1" s="1"/>
  <c r="D101" i="1"/>
  <c r="F101" i="1" s="1"/>
  <c r="F100" i="1"/>
  <c r="D99" i="1"/>
  <c r="F99" i="1" s="1"/>
  <c r="F98" i="1"/>
  <c r="F89" i="1"/>
  <c r="D90" i="1"/>
  <c r="F90" i="1" s="1"/>
  <c r="F114" i="1"/>
  <c r="D112" i="1"/>
  <c r="D113" i="1" s="1"/>
  <c r="F81" i="1"/>
  <c r="F77" i="1"/>
  <c r="F76" i="1"/>
  <c r="F74" i="1"/>
  <c r="F62" i="1"/>
  <c r="F50" i="1"/>
  <c r="D64" i="1"/>
  <c r="F64" i="1" s="1"/>
  <c r="F61" i="1"/>
  <c r="D60" i="1"/>
  <c r="F60" i="1" s="1"/>
  <c r="D55" i="1"/>
  <c r="F55" i="1" s="1"/>
  <c r="F52" i="1"/>
  <c r="F53" i="1"/>
  <c r="F48" i="1"/>
  <c r="F47" i="1"/>
  <c r="F46" i="1"/>
  <c r="D45" i="1"/>
  <c r="F45" i="1" s="1"/>
  <c r="F44" i="1"/>
  <c r="D41" i="1"/>
  <c r="F43" i="1"/>
  <c r="D110" i="1" l="1"/>
  <c r="D111" i="1" s="1"/>
  <c r="F111" i="1" s="1"/>
  <c r="F91" i="1"/>
  <c r="D82" i="1"/>
  <c r="F82" i="1" s="1"/>
  <c r="D75" i="1"/>
  <c r="F75" i="1" s="1"/>
  <c r="F83" i="1"/>
  <c r="D84" i="1"/>
  <c r="D85" i="1" s="1"/>
  <c r="F85" i="1" s="1"/>
  <c r="F65" i="1"/>
  <c r="D57" i="1"/>
  <c r="F57" i="1" s="1"/>
  <c r="F54" i="1"/>
  <c r="D51" i="1"/>
  <c r="F51" i="1" s="1"/>
  <c r="F59" i="1"/>
  <c r="F63" i="1"/>
  <c r="D66" i="1" l="1"/>
  <c r="F66" i="1" s="1"/>
  <c r="D109" i="1"/>
  <c r="F109" i="1" s="1"/>
  <c r="F107" i="1"/>
  <c r="F110" i="1"/>
  <c r="F84" i="1"/>
  <c r="F78" i="1"/>
  <c r="D80" i="1"/>
  <c r="F80" i="1" s="1"/>
  <c r="D79" i="1"/>
  <c r="F79" i="1" s="1"/>
  <c r="D67" i="1"/>
  <c r="F67" i="1" s="1"/>
  <c r="D69" i="1"/>
  <c r="D70" i="1" s="1"/>
  <c r="F70" i="1" s="1"/>
  <c r="F56" i="1"/>
  <c r="F108" i="1"/>
  <c r="F106" i="1"/>
  <c r="F105" i="1"/>
  <c r="F42" i="1" l="1"/>
  <c r="F40" i="1"/>
  <c r="F39" i="1"/>
  <c r="F115" i="1" s="1"/>
  <c r="F41" i="1"/>
  <c r="F119" i="1" l="1"/>
  <c r="F120" i="1"/>
  <c r="F131" i="1"/>
  <c r="D127" i="1"/>
  <c r="F127" i="1" s="1"/>
  <c r="F132" i="1"/>
  <c r="F181" i="1"/>
  <c r="F186" i="1" l="1"/>
  <c r="F360" i="1" s="1"/>
</calcChain>
</file>

<file path=xl/sharedStrings.xml><?xml version="1.0" encoding="utf-8"?>
<sst xmlns="http://schemas.openxmlformats.org/spreadsheetml/2006/main" count="679" uniqueCount="326">
  <si>
    <t>№</t>
  </si>
  <si>
    <t>Наименование работ</t>
  </si>
  <si>
    <t>ед.изм.</t>
  </si>
  <si>
    <t>кол-во</t>
  </si>
  <si>
    <t>шт</t>
  </si>
  <si>
    <t>м3</t>
  </si>
  <si>
    <t>Расценка, ед., руб</t>
  </si>
  <si>
    <t>ВСЕГО, руб.</t>
  </si>
  <si>
    <t>м2</t>
  </si>
  <si>
    <t>Примечания</t>
  </si>
  <si>
    <t>Раздел 2. АР.</t>
  </si>
  <si>
    <t>Монтаж окон ПВХ</t>
  </si>
  <si>
    <t>т</t>
  </si>
  <si>
    <t>ИТОГО</t>
  </si>
  <si>
    <t>Пенополистирол "Теплекс45" 50мм</t>
  </si>
  <si>
    <t>Сетка ВР4 50*50мм</t>
  </si>
  <si>
    <t>Монтаж бетонной стяжки армированной сеткой</t>
  </si>
  <si>
    <t>Проемы</t>
  </si>
  <si>
    <t>кг</t>
  </si>
  <si>
    <t>Стены</t>
  </si>
  <si>
    <t>Облицовка стен сэндвич-панелями</t>
  </si>
  <si>
    <t>Сэндвич-панели заводской готовности</t>
  </si>
  <si>
    <t>Монтаж ж/бетонной фундаментной плиты</t>
  </si>
  <si>
    <t>Уплотнение грунта песчанно-гравийной смесью</t>
  </si>
  <si>
    <t>Песчанно-гравийная смесь</t>
  </si>
  <si>
    <t>Металлоконструкции</t>
  </si>
  <si>
    <t>м.пог.</t>
  </si>
  <si>
    <t>м</t>
  </si>
  <si>
    <t>компл</t>
  </si>
  <si>
    <t>Монтаж автоматических выключателей</t>
  </si>
  <si>
    <t>Монтаж контура заземления</t>
  </si>
  <si>
    <t>Монтаж светильников</t>
  </si>
  <si>
    <t>Монтаж выключателей</t>
  </si>
  <si>
    <t>Монтаж розеток</t>
  </si>
  <si>
    <t>Установка и подключение шин</t>
  </si>
  <si>
    <t xml:space="preserve">Прокладка кабеля </t>
  </si>
  <si>
    <t>Колодцы из сборных железобетонных элементов D=1500мм Н=2,25м ГОСТ 8020-90</t>
  </si>
  <si>
    <t>Устройство высокого давления для бесконтактной автомобильной мойки BKF Car Wash самообслуживания на 6 постов</t>
  </si>
  <si>
    <t xml:space="preserve">Диффузор </t>
  </si>
  <si>
    <t>Вентиляция</t>
  </si>
  <si>
    <t>Отопление</t>
  </si>
  <si>
    <t>Монтаж конвекторов</t>
  </si>
  <si>
    <t>Монтаж счётчика расхода воды</t>
  </si>
  <si>
    <t>Монтаж манометров</t>
  </si>
  <si>
    <t>Монтаж кранов шаровых</t>
  </si>
  <si>
    <t>Монтаж фильтров сетчатых</t>
  </si>
  <si>
    <t xml:space="preserve">Монтаж колодцев из сборных железобетонных элементов </t>
  </si>
  <si>
    <t>Монтаж полиэтиленовых фасонных частей</t>
  </si>
  <si>
    <t>Монтаж унитазов</t>
  </si>
  <si>
    <t>Монтаж умывальников</t>
  </si>
  <si>
    <t>Монтаж трапов</t>
  </si>
  <si>
    <t>Монтаж греющего кабеля</t>
  </si>
  <si>
    <t>Монтаж диффузоров</t>
  </si>
  <si>
    <t>Монтаж решеток</t>
  </si>
  <si>
    <t>Монтаж зонтов вентиляционных</t>
  </si>
  <si>
    <t>ВСЕГО</t>
  </si>
  <si>
    <t>СМЕТНЫЙ РАСЧЕТ</t>
  </si>
  <si>
    <t xml:space="preserve">от </t>
  </si>
  <si>
    <t xml:space="preserve">Бетон B7,5 </t>
  </si>
  <si>
    <t>Полы ТИП1</t>
  </si>
  <si>
    <t xml:space="preserve">Щебень </t>
  </si>
  <si>
    <t>Монтаж наливных полов</t>
  </si>
  <si>
    <t>Наливной двухкомпонентный пенополеуретановый пол Элакор ПУ 5 мм</t>
  </si>
  <si>
    <t>Полы ТИП2</t>
  </si>
  <si>
    <t>Облицовка пола керамическими плитками</t>
  </si>
  <si>
    <t>Плитки керамические</t>
  </si>
  <si>
    <t>Клей IVSIL PROFIT</t>
  </si>
  <si>
    <t>Полы ТИП3</t>
  </si>
  <si>
    <t>Монтаж линолеума</t>
  </si>
  <si>
    <t>Линолеум (на теплозвукоизолирующей подоснове, вспененный) TARCETT</t>
  </si>
  <si>
    <t>Клей для линолеума</t>
  </si>
  <si>
    <t>Облицовка кровли сэндвич-панелями</t>
  </si>
  <si>
    <t>Отмостка</t>
  </si>
  <si>
    <t>Монтаж асфальтовой отмостки толщиной 0,04м</t>
  </si>
  <si>
    <t>Смесь асфальтобетонная мелкозернистая</t>
  </si>
  <si>
    <t>Монтаж пароизоляционной пленки</t>
  </si>
  <si>
    <t>Пленка полиэтиленовая</t>
  </si>
  <si>
    <t>Монтаж водосточных труб</t>
  </si>
  <si>
    <t>Комплект водосточных труб с желобами и воронками</t>
  </si>
  <si>
    <t>Автомойка самообслуживания на 6 постов</t>
  </si>
  <si>
    <t>Адрес: г Новокузнецк ул. Мира</t>
  </si>
  <si>
    <t xml:space="preserve">Монтаж дверных блоков металлических </t>
  </si>
  <si>
    <t>ДСН ЛН 2100*1000мм</t>
  </si>
  <si>
    <t>Доводчик дверной</t>
  </si>
  <si>
    <t>1.036.2-3.02 ДПМ Г Б 02/30 2300*1300мм</t>
  </si>
  <si>
    <t>ДПВ Г Б Пр 21-9 2100*900</t>
  </si>
  <si>
    <t>ДПВ Г Б Пр 21-8 2100*800</t>
  </si>
  <si>
    <t>Монтаж дверных блоков пластиковых</t>
  </si>
  <si>
    <t>Окна ПВХ 1200*600мм</t>
  </si>
  <si>
    <t>Монтаж гидроизоляции</t>
  </si>
  <si>
    <t>Гидроизоляция Ceresit CR65 5мм</t>
  </si>
  <si>
    <t>Монтаж теплоизоляции из минераловатных плит</t>
  </si>
  <si>
    <t>Технониколь Технофлор Стандарт</t>
  </si>
  <si>
    <t>Монтаж стальных полов</t>
  </si>
  <si>
    <t>Сталь рифленая</t>
  </si>
  <si>
    <t>Гидроизоляция Ceresit CR65 2мм</t>
  </si>
  <si>
    <t>Цементно-песчанный раствор марки 150</t>
  </si>
  <si>
    <t>Устройство отверстий в кровле d180, 210мм</t>
  </si>
  <si>
    <t xml:space="preserve">Кровля </t>
  </si>
  <si>
    <t>Монтаж кровли из профиллированного листа</t>
  </si>
  <si>
    <t xml:space="preserve">Профлист </t>
  </si>
  <si>
    <t>Устройство щебненочного слоя с трамбованием</t>
  </si>
  <si>
    <t>Монтаж бетонной отмостки толщиной 0,12м с армированием сеткой</t>
  </si>
  <si>
    <t>Монтаж экранов из сотового поликарбоната</t>
  </si>
  <si>
    <t>Экран Э1 из сотового поликарбоната с рамой "Арт-Профиль" (2760*3000мм)</t>
  </si>
  <si>
    <t>Облицовка стен технологического отсека сэндвич-панелями</t>
  </si>
  <si>
    <t>Сэндвич-панели заводской готовности 50мм</t>
  </si>
  <si>
    <t>Облицовка кровли технологического отсека сэндвич-панелями</t>
  </si>
  <si>
    <t>Сэндвич-панели заводской готовности 120мм</t>
  </si>
  <si>
    <t xml:space="preserve">Монтаж плинтусов </t>
  </si>
  <si>
    <t>Плинтусы ПВХ</t>
  </si>
  <si>
    <t>Обработка швов гидрофобным средством</t>
  </si>
  <si>
    <t>Гидрофобное средство "Дельфин"</t>
  </si>
  <si>
    <t>Монтаж закладных деталей к сендвич-панелям</t>
  </si>
  <si>
    <t>Бетон В3,5</t>
  </si>
  <si>
    <t>Бетон В30 F75W2</t>
  </si>
  <si>
    <t>Устройство бетонной подготовки</t>
  </si>
  <si>
    <t>Арматура 6-8мм</t>
  </si>
  <si>
    <t>Сетка ВР1 50*50мм</t>
  </si>
  <si>
    <t>Утепление фундамента пенопластом</t>
  </si>
  <si>
    <t>Люк полимерный тип Л</t>
  </si>
  <si>
    <t>Люк Т(С250)-К.1-60</t>
  </si>
  <si>
    <t xml:space="preserve">Труба 150*3000мм Polytron PRO KAN </t>
  </si>
  <si>
    <t xml:space="preserve">Муфта 160 Polytron PRO KAN </t>
  </si>
  <si>
    <t>Химическая капсула EAF 410C Elementa</t>
  </si>
  <si>
    <t>Труба UPONOR PE-Xa 20*2</t>
  </si>
  <si>
    <t>Крепежная проволока 150*2,5 UPONOR</t>
  </si>
  <si>
    <t>Анкер А1 Д20 L=290</t>
  </si>
  <si>
    <t>Монтаж труб теплого пола</t>
  </si>
  <si>
    <t>Монтаж труб циркуляции воды</t>
  </si>
  <si>
    <t>уп</t>
  </si>
  <si>
    <t xml:space="preserve">Монтаж щитов распределительных на 18 модулей </t>
  </si>
  <si>
    <t>ЩРН-18з-074-У2</t>
  </si>
  <si>
    <t>ВН-32 3P 25А</t>
  </si>
  <si>
    <t>ВА-47-29-1P 10А</t>
  </si>
  <si>
    <t>ВА-47-29-1P 16А</t>
  </si>
  <si>
    <t>В16А 30мА АВДТ32</t>
  </si>
  <si>
    <t>Нулевая шина 100 6*9 14/2</t>
  </si>
  <si>
    <t>Ограничитель на DIN рейку</t>
  </si>
  <si>
    <t>Монтаж автоматических выключателей 3х полюсных</t>
  </si>
  <si>
    <t>10кА 32А ВА47-29-3P</t>
  </si>
  <si>
    <t>Светильник светодиоидный ЭСТ В-40-1200</t>
  </si>
  <si>
    <t>Выключатель одноклавишный брызгозащищенный 250В, 6А ВА66-102Б</t>
  </si>
  <si>
    <t>ПП2-16</t>
  </si>
  <si>
    <t>Пв2-16</t>
  </si>
  <si>
    <t>РА16-126Б-БИ</t>
  </si>
  <si>
    <t>РА16-227Б-БИ</t>
  </si>
  <si>
    <t>Монтаж коробок ответвительных</t>
  </si>
  <si>
    <t>Сжим ответвительный У731МУЗ</t>
  </si>
  <si>
    <t>Коробка ответвительная КОР94-ЗУ1</t>
  </si>
  <si>
    <t>Лоток монтажный 100*65 3449616001</t>
  </si>
  <si>
    <t>Лоток угловой КГ100*65</t>
  </si>
  <si>
    <t>Лоток тройниковый 100*65</t>
  </si>
  <si>
    <t>Лоток для поворота КП100*65-90</t>
  </si>
  <si>
    <t>Лоток для поворота КС100*65-90</t>
  </si>
  <si>
    <t>Крышка прямая КЛ100</t>
  </si>
  <si>
    <t>Крышка угловая КЛУ100-90</t>
  </si>
  <si>
    <t>Лоток для поворота КЛП100*90</t>
  </si>
  <si>
    <t>Лоток для поворота КЛС100*90</t>
  </si>
  <si>
    <t>Крышка тройниковая КЛТ100-90</t>
  </si>
  <si>
    <t>Лотковый соединитель СЛ240*65</t>
  </si>
  <si>
    <t>Кабельный канал 25*25</t>
  </si>
  <si>
    <t>Полоса 50*5</t>
  </si>
  <si>
    <t>Уголок 63*63*6</t>
  </si>
  <si>
    <t>Кабель силовой медный ВВГнг LS-0,66 2*1,5мм</t>
  </si>
  <si>
    <t>Кабель силовой медный ВВГнг LS-0,66 3*1,5мм</t>
  </si>
  <si>
    <t>Кабель силовой медный ВВГнг LS-0,66 4*1,5мм</t>
  </si>
  <si>
    <t>Кабель силовой медный ВВГнг LS-0,66 3*2,5мм</t>
  </si>
  <si>
    <t>Кабель силовой медный ВВГнг LS-0,66 5*4мм</t>
  </si>
  <si>
    <t>Провод медный гибкий МГ1*6</t>
  </si>
  <si>
    <t>Провод медный гибкий ПВ3 1*25мм</t>
  </si>
  <si>
    <t>Монтаж термостата</t>
  </si>
  <si>
    <t>Монтаж лотков</t>
  </si>
  <si>
    <t>Саморегулирующийся греющий кабель SRF24-2CR</t>
  </si>
  <si>
    <t>Выключатель распределения дифференциальный 2полюсный A9D63610</t>
  </si>
  <si>
    <t>Термостат SMT502H</t>
  </si>
  <si>
    <t>Набор концевых заделок FSL</t>
  </si>
  <si>
    <t>Монтаж заделок концевых</t>
  </si>
  <si>
    <t>Крепление 2 ниток кабеля СР.31.2-50</t>
  </si>
  <si>
    <t>Крепление 2 ниток кабеля к цепи  СР/Т.31.2-50</t>
  </si>
  <si>
    <t>Монтаж выключателей распределения</t>
  </si>
  <si>
    <t xml:space="preserve">Кабель силовой 3*1,5 ВВГ-Пнг-0,66 </t>
  </si>
  <si>
    <t>Утеплитель на трубопровод моющих средств</t>
  </si>
  <si>
    <t xml:space="preserve">Монтаж утеплителя на трубопровод </t>
  </si>
  <si>
    <t>Утеплитель на выпуск трубопровода слива L=700</t>
  </si>
  <si>
    <t>Монтаж элементов лотков</t>
  </si>
  <si>
    <t>Монтаж кабель-каналов</t>
  </si>
  <si>
    <t xml:space="preserve">Труба полипропиленовая PN20 Ф20мм Рrо Аqиа </t>
  </si>
  <si>
    <t>Труба полипропиленавая PN20 Ф32мм Рrо Аqиа</t>
  </si>
  <si>
    <t>Труба полиэтиленовая, Ф160мм гост 18599-2001 П3 100 SOR 17-160х 9,5 м. 20,5 для футляра</t>
  </si>
  <si>
    <t>Труба полиэтиленовая, Ф63мм гост 18599-2001 ПЭ 100 SOR 17-63х3,8</t>
  </si>
  <si>
    <t>Монтаж крана поливочного</t>
  </si>
  <si>
    <t xml:space="preserve">Труба полипропиленовая PN20 Ф32мм Рrо Аqиа </t>
  </si>
  <si>
    <t>Гибкий рукав (шланг) Ду-32мм м. 6</t>
  </si>
  <si>
    <t>Клапан обратный муфтовый ФЗ2мм</t>
  </si>
  <si>
    <t>Монтаж самовсасывающего насоса</t>
  </si>
  <si>
    <t>Монтаж установки очистки стоков</t>
  </si>
  <si>
    <t xml:space="preserve">Заглушка Ф110 </t>
  </si>
  <si>
    <t xml:space="preserve">Тройник 4.5" Ф110 </t>
  </si>
  <si>
    <t xml:space="preserve">Тройник 81"30' Ф110 </t>
  </si>
  <si>
    <t xml:space="preserve">Ревизия Ф 110 Каталог "Siпikoп" 705 Siпikoп </t>
  </si>
  <si>
    <t xml:space="preserve">Воздушный клапан Ф110 Каталог HL </t>
  </si>
  <si>
    <t xml:space="preserve">Труба пlп Ф50 с фасонными частяни каталог "Siпikoп" 608 Siпikoп </t>
  </si>
  <si>
    <t>Труба пlп Ф110 с фасонными частяни каталог "Siпikoп " 621 Siпikoп</t>
  </si>
  <si>
    <t xml:space="preserve">Отвод 4.5" Ф110 </t>
  </si>
  <si>
    <t xml:space="preserve">Умывальник стандартный керамический в комплекте с сифоном </t>
  </si>
  <si>
    <t xml:space="preserve">Унитаз с прямым быпуском двухкнопочный </t>
  </si>
  <si>
    <t xml:space="preserve">Гибкая фановая труба для дыпуска унитаза </t>
  </si>
  <si>
    <t>Гибкая подводка ВН-ВН (L=400мм)</t>
  </si>
  <si>
    <t xml:space="preserve">Смеситель для умывальника с аэратором в комплекте с подводкой </t>
  </si>
  <si>
    <t>Монтаж труб канализационных пластиковых</t>
  </si>
  <si>
    <t xml:space="preserve">Труба ПНД Ф 160 с фасонными частяни гоп р 54.415-2011 "К орсис" SNB </t>
  </si>
  <si>
    <t xml:space="preserve">Труба пlп Ф110 с фасонными частяни Каталог "Siпikoп" Siпikoп </t>
  </si>
  <si>
    <t xml:space="preserve">Трап Ф110 с вертикальным выпуском и гидрозатвором каталог HL НLЗ10N-ЗООО </t>
  </si>
  <si>
    <t>Гибкий рукав (шланг) Ду-З2</t>
  </si>
  <si>
    <t xml:space="preserve">Монтаж дренажного погружного насоса </t>
  </si>
  <si>
    <t>Эжекторный клапан для ввода коагулянта</t>
  </si>
  <si>
    <t>Поставка Заказчика</t>
  </si>
  <si>
    <t>Труба пlп Ф50 с фасонными частями Каталог "Siпikoп" 608 Siпikoп</t>
  </si>
  <si>
    <t xml:space="preserve">Труба пlп Ф110 с фасонными частяни Каталог "Siпikoп" 621 Siпikoп </t>
  </si>
  <si>
    <t xml:space="preserve">Отвод 45" Ф50 </t>
  </si>
  <si>
    <t xml:space="preserve">Тройник 45" Ф50 </t>
  </si>
  <si>
    <t>Монтаж фасонных частей</t>
  </si>
  <si>
    <t>Монтаж трубопровода переливной воды</t>
  </si>
  <si>
    <t>Монтаж клапана обратного</t>
  </si>
  <si>
    <t>Монтаж воздушного клапана</t>
  </si>
  <si>
    <t>Монтаж гибких подводок</t>
  </si>
  <si>
    <t>Монтаж ревизий</t>
  </si>
  <si>
    <t>Монтаж трубопроводов водоснабжения из ПЭ труб</t>
  </si>
  <si>
    <t>Монтаж трубопроводов водоснабжения из полипропилена</t>
  </si>
  <si>
    <t xml:space="preserve">Кран шародой муфтовый, Ф15мм IТАР </t>
  </si>
  <si>
    <t xml:space="preserve">Манометр 0-6 бар, 112" 111.10 WIKA-11ERA </t>
  </si>
  <si>
    <t xml:space="preserve">Ниппель Ф32мм IТАР </t>
  </si>
  <si>
    <t xml:space="preserve">Фильтр сетчатый муфтобый ФЗ2мм IТАР </t>
  </si>
  <si>
    <t xml:space="preserve">Счётчик холодной воды Ф32 мм б компл. с присоединителями ВСХд-32 </t>
  </si>
  <si>
    <t xml:space="preserve">Кран шаровый с быстросъемным соединением Ф32мм IТАР </t>
  </si>
  <si>
    <t xml:space="preserve">Клапан обратный муфтовый Ф32мм IТАР </t>
  </si>
  <si>
    <t>Монтаж обратного клапана</t>
  </si>
  <si>
    <t>Монтаж тройников 32мм</t>
  </si>
  <si>
    <t>Рукав резиновый напорный, с текстильным каркасом, ВГ (111)-63-20-33-У гост 18698-79*</t>
  </si>
  <si>
    <t xml:space="preserve">Кран шародой латунный водоразборный с прижимным сальником , ON15 Valfec </t>
  </si>
  <si>
    <t>Электрический конвектор C4E05</t>
  </si>
  <si>
    <t>Электрический конвектор C4E10</t>
  </si>
  <si>
    <t>Электрический конвектор C4E15</t>
  </si>
  <si>
    <t>Нагреватель электрический взрывозащищенный настенный ВНУ-1000 Б1</t>
  </si>
  <si>
    <t>Монтаж водонагревателей</t>
  </si>
  <si>
    <t>Наружная решетка 300*200 АРН Арктос</t>
  </si>
  <si>
    <t>Монтаж вентиляторов</t>
  </si>
  <si>
    <t>Вентилятор во взрывозащищенном исполнении EX140-4C Systemair</t>
  </si>
  <si>
    <t>Решетка БСК 125 Арктос</t>
  </si>
  <si>
    <t>Зонт ЭК.00.000 д125</t>
  </si>
  <si>
    <t>Монтаж воздуховодов из оцинвованной стали д125</t>
  </si>
  <si>
    <t>Воздуховод из оцинкованной стали b=0,5мм д125</t>
  </si>
  <si>
    <t>Воздуховод из оцинкованной стали b=1мм д125</t>
  </si>
  <si>
    <t>Переход из оцинкованной стали b=1мм L=200мм d=125мм</t>
  </si>
  <si>
    <t>Пенофол Тип С</t>
  </si>
  <si>
    <t xml:space="preserve">Изоляция воздуховодов </t>
  </si>
  <si>
    <t>Вентилятор осевой Вентс 125ПФ</t>
  </si>
  <si>
    <t>Монтаж наружных решеток</t>
  </si>
  <si>
    <t xml:space="preserve">Решетка CG 125 </t>
  </si>
  <si>
    <t>Монтаж дефлекторов</t>
  </si>
  <si>
    <t>Дефлектор Д160мм  5.904-51</t>
  </si>
  <si>
    <t>Монтаж защитных решеток</t>
  </si>
  <si>
    <t>Решетка BSV 160 Арктос</t>
  </si>
  <si>
    <t>Воздуховод из оцинкованной стали b=1мм д160</t>
  </si>
  <si>
    <t>Монтаж воздуховодов из оцинвованной стали д160</t>
  </si>
  <si>
    <t>Монтаж армированной сетки для теплого пола</t>
  </si>
  <si>
    <t>Раздел 6. ПС.</t>
  </si>
  <si>
    <t>Извещатель пожарный ручной адресный электроконтактный ИПР-К</t>
  </si>
  <si>
    <t xml:space="preserve">Извещатель пожарный пламени Пульсар 1-01Н </t>
  </si>
  <si>
    <t>Световое табло "Выход" Молния 12Гранд</t>
  </si>
  <si>
    <t>Оповещатель звуковой МАЯК-12-ЗМ1</t>
  </si>
  <si>
    <t>Прибор приемо-контрольный охранно-пожарный С2000-4</t>
  </si>
  <si>
    <t>Источник бесперебойного питания СКАТ1200С</t>
  </si>
  <si>
    <t>Аккумулятор герметичный кислотный гелевый 12В 4Ач</t>
  </si>
  <si>
    <t>Лампа аварийного освещения Ракета1-30LED</t>
  </si>
  <si>
    <t>Выключатель автоматический 6А</t>
  </si>
  <si>
    <t>Мини-плинтус DLPlus 20*12,5 03000B</t>
  </si>
  <si>
    <t>Кабель сигнальный, огнестойкий, экранированный 2*0,8 КСР Эвнг(А)-FRLS</t>
  </si>
  <si>
    <t>Кабель с медными жилами пониженной горючести, малодымный, ПВХ изоляция, 3*1,5мм ВВГнг(А)-FRLS</t>
  </si>
  <si>
    <t>Монтаж кабеля</t>
  </si>
  <si>
    <t>Монтаж извещателя</t>
  </si>
  <si>
    <t>Монтаж светового табло</t>
  </si>
  <si>
    <t>Монтаж мини-плинтуса</t>
  </si>
  <si>
    <t>Монтаж аккумулятора</t>
  </si>
  <si>
    <t>Монтаж лампы аварийного освещения</t>
  </si>
  <si>
    <t>Монтаж выключателя</t>
  </si>
  <si>
    <t>Монтаж прибора приемо-контрольного</t>
  </si>
  <si>
    <t>компл.</t>
  </si>
  <si>
    <t>Пост мойки (польша)</t>
  </si>
  <si>
    <t>Двухсторонний пылесос SWAVS2001V</t>
  </si>
  <si>
    <t>Стеллаж металлический архивно-складской 300*1000*2000 Медстальконструкция</t>
  </si>
  <si>
    <t>Топливный бак Combi New f-2000 Aquatech</t>
  </si>
  <si>
    <t>Ящик для песка V=0,2 700*600*400</t>
  </si>
  <si>
    <t>Поддон безискровой 2000*1000*200</t>
  </si>
  <si>
    <t>Огнетушитель ОВП-8</t>
  </si>
  <si>
    <t>Стол однотумбовый</t>
  </si>
  <si>
    <t>Кресло</t>
  </si>
  <si>
    <t>Стул</t>
  </si>
  <si>
    <t>Компьютер</t>
  </si>
  <si>
    <t>Шкаф одежды 350*500*2000</t>
  </si>
  <si>
    <t xml:space="preserve">Монтаж поста мойки </t>
  </si>
  <si>
    <t>Монтаж стеллажа металлического</t>
  </si>
  <si>
    <t xml:space="preserve">Монтаж топливного бака </t>
  </si>
  <si>
    <t xml:space="preserve">Монтаж ящика для песка </t>
  </si>
  <si>
    <t>Монтаж поддона</t>
  </si>
  <si>
    <t>Монтаж огнетушителя</t>
  </si>
  <si>
    <t>Монтаж технологического оборудования высокого давления</t>
  </si>
  <si>
    <t>Раздел 1. КЖ.</t>
  </si>
  <si>
    <t>Раздел 7. ТХ.</t>
  </si>
  <si>
    <t>Раздел 5. ОВ.</t>
  </si>
  <si>
    <t>Раздел 4. ВК.</t>
  </si>
  <si>
    <t>Раздел 3. ЭС.</t>
  </si>
  <si>
    <t>Монтаж наружных светильников на кронштейны</t>
  </si>
  <si>
    <t>Светодиоидные уличные светильники</t>
  </si>
  <si>
    <t>Кронштейны оцинкованные h=3,5м</t>
  </si>
  <si>
    <t>Монтаж забора из профлиста</t>
  </si>
  <si>
    <t>Забор из профилированного листа</t>
  </si>
  <si>
    <t>Монтаж КНС</t>
  </si>
  <si>
    <t>Канализационная насосная станция</t>
  </si>
  <si>
    <r>
      <t>Объект:</t>
    </r>
    <r>
      <rPr>
        <i/>
        <sz val="12"/>
        <rFont val="Times New Roman"/>
        <family val="1"/>
        <charset val="204"/>
      </rPr>
      <t xml:space="preserve"> Автомойка самообслуживания на 6 постов</t>
    </r>
  </si>
  <si>
    <t>Монтаж футляра из ПЭ труб</t>
  </si>
  <si>
    <t>Тройник с внутр. резьбой Ф32-Ф15-Ф32мм IТАР</t>
  </si>
  <si>
    <t xml:space="preserve">Монтаж источник бесперебойного питания </t>
  </si>
  <si>
    <t>Монтаж оповещателя</t>
  </si>
  <si>
    <t>Раздел 8. Прочие работы.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</si>
</sst>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р_.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</font>
    <font>
      <u/>
      <sz val="11"/>
      <color indexed="30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Arial Narrow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i/>
      <sz val="10"/>
      <color rgb="FF00B050"/>
      <name val="Arial"/>
      <family val="2"/>
      <charset val="204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charset val="204"/>
      <scheme val="minor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Arial Narrow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Calibri"/>
      <family val="2"/>
      <scheme val="minor"/>
    </font>
    <font>
      <b/>
      <sz val="8"/>
      <name val="Arial"/>
      <family val="2"/>
      <charset val="204"/>
    </font>
    <font>
      <i/>
      <sz val="11"/>
      <name val="Arial"/>
      <family val="2"/>
      <charset val="204"/>
    </font>
    <font>
      <b/>
      <i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7" fillId="0" borderId="0"/>
  </cellStyleXfs>
  <cellXfs count="194">
    <xf numFmtId="0" fontId="0" fillId="0" borderId="0" xfId="0"/>
    <xf numFmtId="0" fontId="3" fillId="0" borderId="0" xfId="1" applyFont="1" applyAlignment="1">
      <alignment horizontal="center" vertical="center"/>
    </xf>
    <xf numFmtId="49" fontId="5" fillId="0" borderId="0" xfId="2" applyNumberFormat="1" applyFont="1" applyFill="1" applyBorder="1" applyAlignment="1" applyProtection="1">
      <alignment horizontal="right" wrapText="1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10" fillId="0" borderId="0" xfId="3" applyFont="1" applyAlignment="1">
      <alignment horizontal="right"/>
    </xf>
    <xf numFmtId="0" fontId="9" fillId="0" borderId="0" xfId="1" applyFont="1" applyAlignment="1">
      <alignment horizontal="center" vertical="center"/>
    </xf>
    <xf numFmtId="0" fontId="3" fillId="0" borderId="0" xfId="1" applyFont="1"/>
    <xf numFmtId="0" fontId="8" fillId="0" borderId="0" xfId="3" applyFont="1" applyBorder="1" applyAlignment="1">
      <alignment vertical="center" wrapText="1"/>
    </xf>
    <xf numFmtId="0" fontId="0" fillId="3" borderId="0" xfId="0" applyFill="1"/>
    <xf numFmtId="4" fontId="11" fillId="3" borderId="5" xfId="0" applyNumberFormat="1" applyFont="1" applyFill="1" applyBorder="1" applyAlignment="1">
      <alignment horizontal="right" vertical="center"/>
    </xf>
    <xf numFmtId="0" fontId="19" fillId="0" borderId="0" xfId="0" applyFont="1"/>
    <xf numFmtId="0" fontId="19" fillId="3" borderId="0" xfId="0" applyFont="1" applyFill="1"/>
    <xf numFmtId="2" fontId="16" fillId="0" borderId="0" xfId="0" applyNumberFormat="1" applyFont="1" applyBorder="1" applyAlignment="1">
      <alignment horizontal="right" vertical="center" wrapText="1"/>
    </xf>
    <xf numFmtId="0" fontId="18" fillId="0" borderId="0" xfId="0" applyFont="1"/>
    <xf numFmtId="0" fontId="8" fillId="0" borderId="0" xfId="3" applyFont="1" applyBorder="1" applyAlignment="1">
      <alignment horizontal="center" vertical="center" wrapText="1"/>
    </xf>
    <xf numFmtId="0" fontId="20" fillId="0" borderId="0" xfId="0" applyFont="1"/>
    <xf numFmtId="2" fontId="16" fillId="0" borderId="0" xfId="0" applyNumberFormat="1" applyFont="1" applyBorder="1" applyAlignment="1">
      <alignment vertical="center" wrapText="1"/>
    </xf>
    <xf numFmtId="2" fontId="16" fillId="0" borderId="0" xfId="0" applyNumberFormat="1" applyFont="1" applyBorder="1" applyAlignment="1">
      <alignment horizontal="right" vertical="center"/>
    </xf>
    <xf numFmtId="0" fontId="13" fillId="0" borderId="0" xfId="0" applyFont="1"/>
    <xf numFmtId="0" fontId="16" fillId="0" borderId="0" xfId="0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right" vertical="center"/>
    </xf>
    <xf numFmtId="4" fontId="12" fillId="0" borderId="5" xfId="0" applyNumberFormat="1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right" vertical="center"/>
    </xf>
    <xf numFmtId="4" fontId="11" fillId="3" borderId="5" xfId="0" applyNumberFormat="1" applyFont="1" applyFill="1" applyBorder="1" applyAlignment="1">
      <alignment horizontal="left" vertical="center" wrapText="1"/>
    </xf>
    <xf numFmtId="4" fontId="11" fillId="0" borderId="5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right" vertical="center"/>
    </xf>
    <xf numFmtId="4" fontId="15" fillId="3" borderId="10" xfId="0" applyNumberFormat="1" applyFont="1" applyFill="1" applyBorder="1" applyAlignment="1">
      <alignment horizontal="right" vertical="center"/>
    </xf>
    <xf numFmtId="4" fontId="11" fillId="0" borderId="19" xfId="0" applyNumberFormat="1" applyFont="1" applyBorder="1" applyAlignment="1">
      <alignment horizontal="right" vertical="center"/>
    </xf>
    <xf numFmtId="4" fontId="15" fillId="3" borderId="10" xfId="0" applyNumberFormat="1" applyFont="1" applyFill="1" applyBorder="1" applyAlignment="1">
      <alignment horizontal="left" vertical="center"/>
    </xf>
    <xf numFmtId="4" fontId="12" fillId="0" borderId="5" xfId="0" applyNumberFormat="1" applyFont="1" applyBorder="1" applyAlignment="1">
      <alignment vertical="center" wrapText="1"/>
    </xf>
    <xf numFmtId="4" fontId="12" fillId="0" borderId="5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vertical="center" wrapText="1"/>
    </xf>
    <xf numFmtId="4" fontId="11" fillId="0" borderId="5" xfId="0" applyNumberFormat="1" applyFont="1" applyBorder="1" applyAlignment="1">
      <alignment horizontal="right" vertical="center" wrapText="1"/>
    </xf>
    <xf numFmtId="4" fontId="21" fillId="0" borderId="10" xfId="0" applyNumberFormat="1" applyFont="1" applyBorder="1"/>
    <xf numFmtId="4" fontId="17" fillId="0" borderId="10" xfId="0" applyNumberFormat="1" applyFont="1" applyBorder="1"/>
    <xf numFmtId="4" fontId="12" fillId="0" borderId="12" xfId="0" applyNumberFormat="1" applyFont="1" applyBorder="1" applyAlignment="1">
      <alignment vertical="center" wrapText="1"/>
    </xf>
    <xf numFmtId="4" fontId="12" fillId="0" borderId="12" xfId="0" applyNumberFormat="1" applyFont="1" applyBorder="1" applyAlignment="1">
      <alignment horizontal="right" vertical="center" wrapText="1"/>
    </xf>
    <xf numFmtId="4" fontId="12" fillId="0" borderId="12" xfId="0" applyNumberFormat="1" applyFont="1" applyBorder="1" applyAlignment="1">
      <alignment horizontal="right" vertical="center"/>
    </xf>
    <xf numFmtId="4" fontId="12" fillId="0" borderId="13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0" fontId="23" fillId="0" borderId="0" xfId="1" applyFont="1"/>
    <xf numFmtId="0" fontId="26" fillId="0" borderId="0" xfId="3" applyFont="1" applyBorder="1" applyAlignment="1">
      <alignment vertical="center" wrapText="1"/>
    </xf>
    <xf numFmtId="0" fontId="23" fillId="0" borderId="0" xfId="1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4" fontId="11" fillId="0" borderId="7" xfId="0" applyNumberFormat="1" applyFont="1" applyBorder="1" applyAlignment="1">
      <alignment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4" fontId="21" fillId="0" borderId="8" xfId="0" applyNumberFormat="1" applyFont="1" applyBorder="1"/>
    <xf numFmtId="3" fontId="2" fillId="0" borderId="9" xfId="0" applyNumberFormat="1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/>
    <xf numFmtId="4" fontId="11" fillId="0" borderId="5" xfId="0" applyNumberFormat="1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left" vertical="center" wrapText="1"/>
    </xf>
    <xf numFmtId="4" fontId="15" fillId="0" borderId="10" xfId="0" applyNumberFormat="1" applyFont="1" applyBorder="1" applyAlignment="1">
      <alignment horizontal="left" vertical="center"/>
    </xf>
    <xf numFmtId="4" fontId="12" fillId="3" borderId="5" xfId="0" applyNumberFormat="1" applyFont="1" applyFill="1" applyBorder="1" applyAlignment="1">
      <alignment wrapText="1"/>
    </xf>
    <xf numFmtId="4" fontId="12" fillId="3" borderId="5" xfId="0" applyNumberFormat="1" applyFont="1" applyFill="1" applyBorder="1" applyAlignment="1">
      <alignment horizontal="center" vertical="center"/>
    </xf>
    <xf numFmtId="4" fontId="12" fillId="3" borderId="5" xfId="0" applyNumberFormat="1" applyFont="1" applyFill="1" applyBorder="1" applyAlignment="1">
      <alignment horizontal="right" vertical="center"/>
    </xf>
    <xf numFmtId="4" fontId="27" fillId="3" borderId="10" xfId="0" applyNumberFormat="1" applyFont="1" applyFill="1" applyBorder="1" applyAlignment="1">
      <alignment horizontal="left" vertical="center"/>
    </xf>
    <xf numFmtId="4" fontId="11" fillId="3" borderId="5" xfId="0" applyNumberFormat="1" applyFont="1" applyFill="1" applyBorder="1" applyAlignment="1">
      <alignment vertical="center" wrapText="1"/>
    </xf>
    <xf numFmtId="4" fontId="11" fillId="3" borderId="5" xfId="0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horizontal="right" vertical="center" wrapText="1"/>
    </xf>
    <xf numFmtId="4" fontId="21" fillId="3" borderId="10" xfId="0" applyNumberFormat="1" applyFont="1" applyFill="1" applyBorder="1"/>
    <xf numFmtId="4" fontId="12" fillId="3" borderId="12" xfId="0" applyNumberFormat="1" applyFont="1" applyFill="1" applyBorder="1" applyAlignment="1">
      <alignment vertical="center" wrapText="1"/>
    </xf>
    <xf numFmtId="4" fontId="12" fillId="3" borderId="12" xfId="0" applyNumberFormat="1" applyFont="1" applyFill="1" applyBorder="1" applyAlignment="1">
      <alignment horizontal="center" vertical="center" wrapText="1"/>
    </xf>
    <xf numFmtId="4" fontId="12" fillId="3" borderId="12" xfId="0" applyNumberFormat="1" applyFont="1" applyFill="1" applyBorder="1" applyAlignment="1">
      <alignment horizontal="right" vertical="center" wrapText="1"/>
    </xf>
    <xf numFmtId="4" fontId="12" fillId="3" borderId="12" xfId="0" applyNumberFormat="1" applyFont="1" applyFill="1" applyBorder="1" applyAlignment="1">
      <alignment horizontal="right" vertical="center"/>
    </xf>
    <xf numFmtId="4" fontId="17" fillId="3" borderId="13" xfId="0" applyNumberFormat="1" applyFont="1" applyFill="1" applyBorder="1"/>
    <xf numFmtId="4" fontId="11" fillId="0" borderId="22" xfId="0" applyNumberFormat="1" applyFont="1" applyBorder="1" applyAlignment="1">
      <alignment vertical="center"/>
    </xf>
    <xf numFmtId="4" fontId="11" fillId="0" borderId="23" xfId="0" applyNumberFormat="1" applyFont="1" applyBorder="1" applyAlignment="1">
      <alignment vertical="center"/>
    </xf>
    <xf numFmtId="4" fontId="28" fillId="0" borderId="10" xfId="0" applyNumberFormat="1" applyFont="1" applyBorder="1"/>
    <xf numFmtId="3" fontId="2" fillId="3" borderId="9" xfId="0" applyNumberFormat="1" applyFont="1" applyFill="1" applyBorder="1" applyAlignment="1">
      <alignment horizontal="right" vertical="center"/>
    </xf>
    <xf numFmtId="4" fontId="11" fillId="3" borderId="5" xfId="0" applyNumberFormat="1" applyFont="1" applyFill="1" applyBorder="1" applyAlignment="1">
      <alignment horizontal="center" vertical="center"/>
    </xf>
    <xf numFmtId="3" fontId="15" fillId="3" borderId="9" xfId="0" applyNumberFormat="1" applyFont="1" applyFill="1" applyBorder="1" applyAlignment="1">
      <alignment horizontal="right" vertical="center"/>
    </xf>
    <xf numFmtId="4" fontId="11" fillId="3" borderId="10" xfId="0" applyNumberFormat="1" applyFont="1" applyFill="1" applyBorder="1" applyAlignment="1">
      <alignment horizontal="left" vertical="center"/>
    </xf>
    <xf numFmtId="4" fontId="29" fillId="0" borderId="10" xfId="0" applyNumberFormat="1" applyFont="1" applyBorder="1"/>
    <xf numFmtId="4" fontId="11" fillId="0" borderId="12" xfId="0" applyNumberFormat="1" applyFont="1" applyBorder="1" applyAlignment="1">
      <alignment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right" vertical="center" wrapText="1"/>
    </xf>
    <xf numFmtId="4" fontId="11" fillId="0" borderId="12" xfId="0" applyNumberFormat="1" applyFont="1" applyBorder="1" applyAlignment="1">
      <alignment horizontal="right" vertical="center"/>
    </xf>
    <xf numFmtId="4" fontId="29" fillId="0" borderId="13" xfId="0" applyNumberFormat="1" applyFont="1" applyBorder="1"/>
    <xf numFmtId="4" fontId="30" fillId="0" borderId="5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right" vertical="center"/>
    </xf>
    <xf numFmtId="4" fontId="11" fillId="0" borderId="19" xfId="0" applyNumberFormat="1" applyFont="1" applyBorder="1" applyAlignment="1">
      <alignment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4" fontId="21" fillId="0" borderId="20" xfId="0" applyNumberFormat="1" applyFont="1" applyBorder="1"/>
    <xf numFmtId="4" fontId="18" fillId="0" borderId="13" xfId="0" applyNumberFormat="1" applyFont="1" applyBorder="1"/>
    <xf numFmtId="4" fontId="11" fillId="0" borderId="25" xfId="0" applyNumberFormat="1" applyFont="1" applyBorder="1" applyAlignment="1">
      <alignment vertical="center"/>
    </xf>
    <xf numFmtId="164" fontId="11" fillId="0" borderId="19" xfId="0" applyNumberFormat="1" applyFont="1" applyBorder="1" applyAlignment="1">
      <alignment vertical="center" wrapText="1"/>
    </xf>
    <xf numFmtId="164" fontId="11" fillId="0" borderId="19" xfId="0" applyNumberFormat="1" applyFont="1" applyBorder="1" applyAlignment="1">
      <alignment horizontal="center" vertical="center" wrapText="1"/>
    </xf>
    <xf numFmtId="164" fontId="11" fillId="0" borderId="19" xfId="0" applyNumberFormat="1" applyFont="1" applyBorder="1" applyAlignment="1">
      <alignment horizontal="right" vertical="center" wrapText="1"/>
    </xf>
    <xf numFmtId="164" fontId="21" fillId="0" borderId="19" xfId="0" applyNumberFormat="1" applyFont="1" applyBorder="1"/>
    <xf numFmtId="164" fontId="12" fillId="0" borderId="5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right" vertical="center" wrapText="1"/>
    </xf>
    <xf numFmtId="164" fontId="11" fillId="0" borderId="5" xfId="0" applyNumberFormat="1" applyFont="1" applyBorder="1" applyAlignment="1">
      <alignment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right" vertical="center" wrapText="1"/>
    </xf>
    <xf numFmtId="164" fontId="21" fillId="0" borderId="5" xfId="0" applyNumberFormat="1" applyFont="1" applyBorder="1"/>
    <xf numFmtId="164" fontId="12" fillId="0" borderId="16" xfId="0" applyNumberFormat="1" applyFont="1" applyBorder="1" applyAlignment="1">
      <alignment horizontal="center" vertical="center"/>
    </xf>
    <xf numFmtId="164" fontId="12" fillId="0" borderId="16" xfId="0" applyNumberFormat="1" applyFont="1" applyBorder="1" applyAlignment="1">
      <alignment vertical="center" wrapText="1"/>
    </xf>
    <xf numFmtId="164" fontId="12" fillId="0" borderId="16" xfId="0" applyNumberFormat="1" applyFont="1" applyBorder="1" applyAlignment="1">
      <alignment horizontal="center" vertical="center" wrapText="1"/>
    </xf>
    <xf numFmtId="164" fontId="12" fillId="0" borderId="16" xfId="0" applyNumberFormat="1" applyFont="1" applyBorder="1" applyAlignment="1">
      <alignment horizontal="right" vertical="center" wrapText="1"/>
    </xf>
    <xf numFmtId="164" fontId="11" fillId="0" borderId="28" xfId="0" applyNumberFormat="1" applyFont="1" applyBorder="1" applyAlignment="1">
      <alignment vertical="center"/>
    </xf>
    <xf numFmtId="164" fontId="11" fillId="0" borderId="29" xfId="0" applyNumberFormat="1" applyFont="1" applyBorder="1" applyAlignment="1">
      <alignment vertical="center"/>
    </xf>
    <xf numFmtId="164" fontId="11" fillId="0" borderId="7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right" vertical="center" wrapText="1"/>
    </xf>
    <xf numFmtId="164" fontId="21" fillId="0" borderId="8" xfId="0" applyNumberFormat="1" applyFont="1" applyBorder="1"/>
    <xf numFmtId="164" fontId="12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Border="1"/>
    <xf numFmtId="164" fontId="12" fillId="0" borderId="12" xfId="0" applyNumberFormat="1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right" vertical="center" wrapText="1"/>
    </xf>
    <xf numFmtId="164" fontId="12" fillId="0" borderId="13" xfId="0" applyNumberFormat="1" applyFont="1" applyBorder="1" applyAlignment="1">
      <alignment horizontal="center" vertical="center"/>
    </xf>
    <xf numFmtId="4" fontId="11" fillId="0" borderId="28" xfId="0" applyNumberFormat="1" applyFont="1" applyBorder="1" applyAlignment="1">
      <alignment vertical="center"/>
    </xf>
    <xf numFmtId="164" fontId="11" fillId="0" borderId="25" xfId="0" applyNumberFormat="1" applyFont="1" applyBorder="1" applyAlignment="1">
      <alignment vertical="center"/>
    </xf>
    <xf numFmtId="4" fontId="11" fillId="0" borderId="25" xfId="0" applyNumberFormat="1" applyFont="1" applyBorder="1" applyAlignment="1">
      <alignment horizontal="right" vertical="center"/>
    </xf>
    <xf numFmtId="164" fontId="11" fillId="0" borderId="26" xfId="0" applyNumberFormat="1" applyFont="1" applyBorder="1" applyAlignment="1">
      <alignment vertical="center"/>
    </xf>
    <xf numFmtId="164" fontId="14" fillId="0" borderId="5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right" vertical="center" wrapText="1"/>
    </xf>
    <xf numFmtId="4" fontId="14" fillId="0" borderId="5" xfId="0" applyNumberFormat="1" applyFont="1" applyBorder="1" applyAlignment="1">
      <alignment horizontal="right" vertical="center"/>
    </xf>
    <xf numFmtId="4" fontId="15" fillId="0" borderId="5" xfId="0" applyNumberFormat="1" applyFont="1" applyBorder="1" applyAlignment="1">
      <alignment horizontal="right" vertical="center"/>
    </xf>
    <xf numFmtId="4" fontId="11" fillId="0" borderId="29" xfId="0" applyNumberFormat="1" applyFont="1" applyBorder="1" applyAlignment="1">
      <alignment vertical="center"/>
    </xf>
    <xf numFmtId="164" fontId="31" fillId="4" borderId="25" xfId="0" applyNumberFormat="1" applyFont="1" applyFill="1" applyBorder="1" applyAlignment="1">
      <alignment vertical="center"/>
    </xf>
    <xf numFmtId="4" fontId="31" fillId="4" borderId="25" xfId="0" applyNumberFormat="1" applyFont="1" applyFill="1" applyBorder="1" applyAlignment="1">
      <alignment horizontal="right" vertical="center"/>
    </xf>
    <xf numFmtId="164" fontId="31" fillId="4" borderId="26" xfId="0" applyNumberFormat="1" applyFont="1" applyFill="1" applyBorder="1" applyAlignment="1">
      <alignment vertical="center"/>
    </xf>
    <xf numFmtId="4" fontId="11" fillId="2" borderId="15" xfId="0" applyNumberFormat="1" applyFont="1" applyFill="1" applyBorder="1" applyAlignment="1">
      <alignment horizontal="center" vertical="top" wrapText="1"/>
    </xf>
    <xf numFmtId="4" fontId="11" fillId="2" borderId="14" xfId="0" applyNumberFormat="1" applyFont="1" applyFill="1" applyBorder="1" applyAlignment="1">
      <alignment horizontal="center" vertical="top" wrapText="1"/>
    </xf>
    <xf numFmtId="4" fontId="11" fillId="2" borderId="17" xfId="0" applyNumberFormat="1" applyFont="1" applyFill="1" applyBorder="1" applyAlignment="1">
      <alignment horizontal="center" vertical="top" wrapText="1"/>
    </xf>
    <xf numFmtId="4" fontId="11" fillId="0" borderId="21" xfId="0" applyNumberFormat="1" applyFont="1" applyBorder="1" applyAlignment="1">
      <alignment horizontal="left" vertical="center"/>
    </xf>
    <xf numFmtId="4" fontId="11" fillId="0" borderId="22" xfId="0" applyNumberFormat="1" applyFont="1" applyBorder="1" applyAlignment="1">
      <alignment horizontal="left" vertical="center"/>
    </xf>
    <xf numFmtId="164" fontId="31" fillId="4" borderId="24" xfId="0" applyNumberFormat="1" applyFont="1" applyFill="1" applyBorder="1" applyAlignment="1">
      <alignment horizontal="left" vertical="center"/>
    </xf>
    <xf numFmtId="164" fontId="31" fillId="4" borderId="25" xfId="0" applyNumberFormat="1" applyFont="1" applyFill="1" applyBorder="1" applyAlignment="1">
      <alignment horizontal="left" vertical="center"/>
    </xf>
    <xf numFmtId="164" fontId="11" fillId="2" borderId="15" xfId="0" applyNumberFormat="1" applyFont="1" applyFill="1" applyBorder="1" applyAlignment="1">
      <alignment horizontal="center" vertical="top" wrapText="1"/>
    </xf>
    <xf numFmtId="164" fontId="11" fillId="2" borderId="14" xfId="0" applyNumberFormat="1" applyFont="1" applyFill="1" applyBorder="1" applyAlignment="1">
      <alignment horizontal="center" vertical="top" wrapText="1"/>
    </xf>
    <xf numFmtId="164" fontId="11" fillId="2" borderId="17" xfId="0" applyNumberFormat="1" applyFont="1" applyFill="1" applyBorder="1" applyAlignment="1">
      <alignment horizontal="center" vertical="top" wrapText="1"/>
    </xf>
    <xf numFmtId="164" fontId="11" fillId="0" borderId="24" xfId="0" applyNumberFormat="1" applyFont="1" applyBorder="1" applyAlignment="1">
      <alignment horizontal="left" vertical="center"/>
    </xf>
    <xf numFmtId="164" fontId="11" fillId="0" borderId="25" xfId="0" applyNumberFormat="1" applyFont="1" applyBorder="1" applyAlignment="1">
      <alignment horizontal="left" vertical="center"/>
    </xf>
    <xf numFmtId="0" fontId="24" fillId="0" borderId="0" xfId="3" applyFont="1" applyBorder="1" applyAlignment="1">
      <alignment horizontal="left"/>
    </xf>
    <xf numFmtId="0" fontId="26" fillId="0" borderId="0" xfId="3" applyFont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top" wrapText="1"/>
    </xf>
    <xf numFmtId="0" fontId="11" fillId="2" borderId="22" xfId="0" applyFont="1" applyFill="1" applyBorder="1" applyAlignment="1">
      <alignment horizontal="center" vertical="top" wrapText="1"/>
    </xf>
    <xf numFmtId="0" fontId="11" fillId="2" borderId="23" xfId="0" applyFont="1" applyFill="1" applyBorder="1" applyAlignment="1">
      <alignment horizontal="center" vertical="top" wrapText="1"/>
    </xf>
    <xf numFmtId="164" fontId="11" fillId="0" borderId="27" xfId="0" applyNumberFormat="1" applyFont="1" applyBorder="1" applyAlignment="1">
      <alignment horizontal="left" vertical="center"/>
    </xf>
    <xf numFmtId="164" fontId="11" fillId="0" borderId="28" xfId="0" applyNumberFormat="1" applyFont="1" applyBorder="1" applyAlignment="1">
      <alignment horizontal="left" vertical="center"/>
    </xf>
    <xf numFmtId="4" fontId="11" fillId="0" borderId="28" xfId="0" applyNumberFormat="1" applyFont="1" applyBorder="1" applyAlignment="1">
      <alignment horizontal="left" vertical="center"/>
    </xf>
    <xf numFmtId="0" fontId="6" fillId="0" borderId="0" xfId="1" applyFont="1" applyBorder="1" applyAlignment="1">
      <alignment horizontal="right" vertical="center" wrapText="1"/>
    </xf>
    <xf numFmtId="0" fontId="8" fillId="0" borderId="30" xfId="3" applyFont="1" applyBorder="1" applyAlignment="1">
      <alignment horizontal="center" vertical="center" wrapText="1"/>
    </xf>
    <xf numFmtId="0" fontId="8" fillId="0" borderId="31" xfId="3" applyFont="1" applyBorder="1" applyAlignment="1">
      <alignment horizontal="center" vertical="center" wrapText="1"/>
    </xf>
    <xf numFmtId="0" fontId="8" fillId="0" borderId="32" xfId="3" applyFont="1" applyBorder="1" applyAlignment="1">
      <alignment horizontal="center" vertical="center" wrapText="1"/>
    </xf>
    <xf numFmtId="0" fontId="8" fillId="0" borderId="33" xfId="3" applyFont="1" applyBorder="1" applyAlignment="1">
      <alignment horizontal="center" vertical="center" wrapText="1"/>
    </xf>
    <xf numFmtId="3" fontId="9" fillId="0" borderId="0" xfId="1" applyNumberFormat="1" applyFont="1" applyBorder="1" applyAlignment="1">
      <alignment horizontal="center" vertical="center"/>
    </xf>
    <xf numFmtId="14" fontId="10" fillId="0" borderId="0" xfId="3" applyNumberFormat="1" applyFont="1" applyAlignment="1">
      <alignment horizontal="center"/>
    </xf>
    <xf numFmtId="0" fontId="10" fillId="0" borderId="0" xfId="1" applyFont="1" applyBorder="1" applyAlignment="1">
      <alignment horizontal="center"/>
    </xf>
    <xf numFmtId="4" fontId="11" fillId="2" borderId="4" xfId="0" applyNumberFormat="1" applyFont="1" applyFill="1" applyBorder="1" applyAlignment="1">
      <alignment horizontal="center" vertical="top" wrapText="1"/>
    </xf>
    <xf numFmtId="4" fontId="11" fillId="2" borderId="3" xfId="0" applyNumberFormat="1" applyFont="1" applyFill="1" applyBorder="1" applyAlignment="1">
      <alignment horizontal="center" vertical="top" wrapText="1"/>
    </xf>
    <xf numFmtId="4" fontId="11" fillId="2" borderId="2" xfId="0" applyNumberFormat="1" applyFont="1" applyFill="1" applyBorder="1" applyAlignment="1">
      <alignment horizontal="center" vertical="top" wrapText="1"/>
    </xf>
    <xf numFmtId="4" fontId="22" fillId="3" borderId="15" xfId="0" applyNumberFormat="1" applyFont="1" applyFill="1" applyBorder="1" applyAlignment="1">
      <alignment horizontal="center" vertical="top" wrapText="1"/>
    </xf>
    <xf numFmtId="4" fontId="22" fillId="3" borderId="14" xfId="0" applyNumberFormat="1" applyFont="1" applyFill="1" applyBorder="1" applyAlignment="1">
      <alignment horizontal="center" vertical="top" wrapText="1"/>
    </xf>
    <xf numFmtId="4" fontId="22" fillId="3" borderId="17" xfId="0" applyNumberFormat="1" applyFont="1" applyFill="1" applyBorder="1" applyAlignment="1">
      <alignment horizontal="center" vertical="top" wrapText="1"/>
    </xf>
    <xf numFmtId="4" fontId="22" fillId="3" borderId="6" xfId="0" applyNumberFormat="1" applyFont="1" applyFill="1" applyBorder="1" applyAlignment="1">
      <alignment horizontal="center" vertical="top" wrapText="1"/>
    </xf>
    <xf numFmtId="4" fontId="22" fillId="3" borderId="7" xfId="0" applyNumberFormat="1" applyFont="1" applyFill="1" applyBorder="1" applyAlignment="1">
      <alignment horizontal="center" vertical="top" wrapText="1"/>
    </xf>
    <xf numFmtId="4" fontId="22" fillId="3" borderId="8" xfId="0" applyNumberFormat="1" applyFont="1" applyFill="1" applyBorder="1" applyAlignment="1">
      <alignment horizontal="center" vertical="top" wrapText="1"/>
    </xf>
    <xf numFmtId="4" fontId="22" fillId="3" borderId="9" xfId="0" applyNumberFormat="1" applyFont="1" applyFill="1" applyBorder="1" applyAlignment="1">
      <alignment horizontal="center" vertical="top" wrapText="1"/>
    </xf>
    <xf numFmtId="4" fontId="22" fillId="3" borderId="5" xfId="0" applyNumberFormat="1" applyFont="1" applyFill="1" applyBorder="1" applyAlignment="1">
      <alignment horizontal="center" vertical="top" wrapText="1"/>
    </xf>
    <xf numFmtId="4" fontId="22" fillId="3" borderId="10" xfId="0" applyNumberFormat="1" applyFont="1" applyFill="1" applyBorder="1" applyAlignment="1">
      <alignment horizontal="center" vertical="top" wrapText="1"/>
    </xf>
    <xf numFmtId="3" fontId="15" fillId="0" borderId="9" xfId="0" applyNumberFormat="1" applyFont="1" applyBorder="1" applyAlignment="1">
      <alignment horizontal="right" vertical="center"/>
    </xf>
    <xf numFmtId="3" fontId="15" fillId="0" borderId="6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4" fontId="22" fillId="3" borderId="27" xfId="0" applyNumberFormat="1" applyFont="1" applyFill="1" applyBorder="1" applyAlignment="1">
      <alignment horizontal="center" vertical="top" wrapText="1"/>
    </xf>
    <xf numFmtId="4" fontId="22" fillId="3" borderId="28" xfId="0" applyNumberFormat="1" applyFont="1" applyFill="1" applyBorder="1" applyAlignment="1">
      <alignment horizontal="center" vertical="top" wrapText="1"/>
    </xf>
    <xf numFmtId="4" fontId="22" fillId="3" borderId="29" xfId="0" applyNumberFormat="1" applyFont="1" applyFill="1" applyBorder="1" applyAlignment="1">
      <alignment horizontal="center" vertical="top" wrapText="1"/>
    </xf>
    <xf numFmtId="3" fontId="15" fillId="0" borderId="18" xfId="0" applyNumberFormat="1" applyFont="1" applyBorder="1" applyAlignment="1">
      <alignment horizontal="right" vertical="center"/>
    </xf>
    <xf numFmtId="4" fontId="11" fillId="0" borderId="34" xfId="0" applyNumberFormat="1" applyFont="1" applyBorder="1" applyAlignment="1">
      <alignment vertical="center" wrapText="1"/>
    </xf>
    <xf numFmtId="4" fontId="12" fillId="0" borderId="35" xfId="0" applyNumberFormat="1" applyFont="1" applyBorder="1" applyAlignment="1">
      <alignment vertical="center" wrapText="1"/>
    </xf>
    <xf numFmtId="4" fontId="11" fillId="0" borderId="35" xfId="0" applyNumberFormat="1" applyFont="1" applyBorder="1" applyAlignment="1">
      <alignment vertical="center" wrapText="1"/>
    </xf>
    <xf numFmtId="4" fontId="12" fillId="0" borderId="36" xfId="0" applyNumberFormat="1" applyFont="1" applyBorder="1" applyAlignment="1">
      <alignment vertical="center" wrapText="1"/>
    </xf>
    <xf numFmtId="4" fontId="11" fillId="0" borderId="27" xfId="0" applyNumberFormat="1" applyFont="1" applyBorder="1" applyAlignment="1">
      <alignment horizontal="left" vertical="center"/>
    </xf>
    <xf numFmtId="3" fontId="15" fillId="0" borderId="19" xfId="0" applyNumberFormat="1" applyFont="1" applyBorder="1" applyAlignment="1">
      <alignment horizontal="right" vertical="center"/>
    </xf>
    <xf numFmtId="164" fontId="11" fillId="0" borderId="34" xfId="0" applyNumberFormat="1" applyFont="1" applyBorder="1" applyAlignment="1">
      <alignment vertical="center" wrapText="1"/>
    </xf>
    <xf numFmtId="164" fontId="12" fillId="0" borderId="35" xfId="0" applyNumberFormat="1" applyFont="1" applyBorder="1" applyAlignment="1">
      <alignment vertical="center" wrapText="1"/>
    </xf>
    <xf numFmtId="164" fontId="11" fillId="0" borderId="35" xfId="0" applyNumberFormat="1" applyFont="1" applyBorder="1" applyAlignment="1">
      <alignment vertical="center" wrapText="1"/>
    </xf>
    <xf numFmtId="164" fontId="12" fillId="0" borderId="36" xfId="0" applyNumberFormat="1" applyFont="1" applyBorder="1" applyAlignment="1">
      <alignment vertical="center" wrapText="1"/>
    </xf>
  </cellXfs>
  <cellStyles count="4">
    <cellStyle name="Excel Built-in Normal" xfId="3"/>
    <cellStyle name="Гиперссылка 2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9"/>
  <sheetViews>
    <sheetView tabSelected="1" topLeftCell="A346" workbookViewId="0">
      <selection activeCell="B345" sqref="B345"/>
    </sheetView>
  </sheetViews>
  <sheetFormatPr defaultRowHeight="15" x14ac:dyDescent="0.25"/>
  <cols>
    <col min="1" max="1" width="4.7109375" customWidth="1"/>
    <col min="2" max="2" width="86.85546875" customWidth="1"/>
    <col min="3" max="3" width="8.5703125" customWidth="1"/>
    <col min="4" max="4" width="12.7109375" customWidth="1"/>
    <col min="5" max="5" width="14.85546875" customWidth="1"/>
    <col min="6" max="6" width="20.5703125" customWidth="1"/>
    <col min="7" max="7" width="22" customWidth="1"/>
  </cols>
  <sheetData>
    <row r="1" spans="1:7" x14ac:dyDescent="0.25">
      <c r="A1" s="1"/>
      <c r="B1" s="1"/>
      <c r="C1" s="1"/>
      <c r="D1" s="2"/>
      <c r="E1" s="2"/>
      <c r="F1" s="1"/>
      <c r="G1" s="1"/>
    </row>
    <row r="2" spans="1:7" x14ac:dyDescent="0.25">
      <c r="A2" s="1"/>
      <c r="B2" s="1"/>
      <c r="C2" s="1"/>
      <c r="D2" s="2"/>
      <c r="E2" s="2"/>
      <c r="F2" s="1"/>
      <c r="G2" s="1"/>
    </row>
    <row r="3" spans="1:7" x14ac:dyDescent="0.25">
      <c r="A3" s="1"/>
      <c r="B3" s="1"/>
      <c r="C3" s="1"/>
      <c r="D3" s="157"/>
      <c r="E3" s="157"/>
      <c r="F3" s="158" t="s">
        <v>79</v>
      </c>
      <c r="G3" s="159"/>
    </row>
    <row r="4" spans="1:7" ht="15.75" x14ac:dyDescent="0.25">
      <c r="A4" s="1"/>
      <c r="B4" s="3"/>
      <c r="C4" s="4" t="s">
        <v>56</v>
      </c>
      <c r="D4" s="162"/>
      <c r="E4" s="162"/>
      <c r="F4" s="160"/>
      <c r="G4" s="161"/>
    </row>
    <row r="5" spans="1:7" ht="15.75" x14ac:dyDescent="0.25">
      <c r="A5" s="1"/>
      <c r="B5" s="5" t="s">
        <v>57</v>
      </c>
      <c r="C5" s="163">
        <v>42777</v>
      </c>
      <c r="D5" s="163"/>
      <c r="E5" s="6"/>
      <c r="F5" s="8"/>
      <c r="G5" s="15"/>
    </row>
    <row r="6" spans="1:7" ht="15" customHeight="1" x14ac:dyDescent="0.25">
      <c r="A6" s="7"/>
      <c r="B6" s="164"/>
      <c r="C6" s="164"/>
      <c r="D6" s="164"/>
      <c r="E6" s="164"/>
      <c r="F6" s="8"/>
      <c r="G6" s="8"/>
    </row>
    <row r="7" spans="1:7" ht="16.5" customHeight="1" x14ac:dyDescent="0.25">
      <c r="A7" s="43"/>
      <c r="B7" s="149" t="s">
        <v>320</v>
      </c>
      <c r="C7" s="149"/>
      <c r="D7" s="149"/>
      <c r="E7" s="149"/>
      <c r="F7" s="44"/>
      <c r="G7" s="44"/>
    </row>
    <row r="8" spans="1:7" ht="16.5" customHeight="1" x14ac:dyDescent="0.25">
      <c r="A8" s="45"/>
      <c r="B8" s="149" t="s">
        <v>80</v>
      </c>
      <c r="C8" s="149"/>
      <c r="D8" s="149"/>
      <c r="E8" s="149"/>
      <c r="F8" s="150"/>
      <c r="G8" s="150"/>
    </row>
    <row r="9" spans="1:7" ht="16.5" customHeight="1" x14ac:dyDescent="0.25">
      <c r="A9" s="14"/>
      <c r="B9" s="14"/>
      <c r="C9" s="14"/>
      <c r="D9" s="14"/>
      <c r="E9" s="14"/>
      <c r="F9" s="14"/>
      <c r="G9" s="14"/>
    </row>
    <row r="10" spans="1:7" ht="16.5" customHeight="1" thickBot="1" x14ac:dyDescent="0.3">
      <c r="A10" s="46"/>
      <c r="B10" s="46"/>
      <c r="C10" s="46"/>
      <c r="D10" s="46"/>
      <c r="E10" s="46"/>
      <c r="F10" s="46"/>
      <c r="G10" s="14"/>
    </row>
    <row r="11" spans="1:7" ht="31.5" customHeight="1" thickBot="1" x14ac:dyDescent="0.3">
      <c r="A11" s="47" t="s">
        <v>0</v>
      </c>
      <c r="B11" s="48" t="s">
        <v>1</v>
      </c>
      <c r="C11" s="48" t="s">
        <v>2</v>
      </c>
      <c r="D11" s="49" t="s">
        <v>3</v>
      </c>
      <c r="E11" s="50" t="s">
        <v>6</v>
      </c>
      <c r="F11" s="47" t="s">
        <v>7</v>
      </c>
      <c r="G11" s="47" t="s">
        <v>9</v>
      </c>
    </row>
    <row r="12" spans="1:7" s="11" customFormat="1" ht="16.5" customHeight="1" thickBot="1" x14ac:dyDescent="0.3">
      <c r="A12" s="137" t="s">
        <v>308</v>
      </c>
      <c r="B12" s="138"/>
      <c r="C12" s="138"/>
      <c r="D12" s="138"/>
      <c r="E12" s="138"/>
      <c r="F12" s="138"/>
      <c r="G12" s="139"/>
    </row>
    <row r="13" spans="1:7" s="16" customFormat="1" ht="16.5" customHeight="1" x14ac:dyDescent="0.25">
      <c r="A13" s="51">
        <v>1</v>
      </c>
      <c r="B13" s="52" t="s">
        <v>23</v>
      </c>
      <c r="C13" s="53" t="s">
        <v>5</v>
      </c>
      <c r="D13" s="54">
        <v>585</v>
      </c>
      <c r="E13" s="21">
        <v>500</v>
      </c>
      <c r="F13" s="21">
        <f>D13*E13</f>
        <v>292500</v>
      </c>
      <c r="G13" s="55"/>
    </row>
    <row r="14" spans="1:7" s="11" customFormat="1" ht="16.5" customHeight="1" x14ac:dyDescent="0.25">
      <c r="A14" s="56">
        <v>2</v>
      </c>
      <c r="B14" s="31" t="s">
        <v>24</v>
      </c>
      <c r="C14" s="57" t="s">
        <v>5</v>
      </c>
      <c r="D14" s="32">
        <f>D13</f>
        <v>585</v>
      </c>
      <c r="E14" s="24">
        <v>800</v>
      </c>
      <c r="F14" s="24">
        <f>D14*E14</f>
        <v>468000</v>
      </c>
      <c r="G14" s="58"/>
    </row>
    <row r="15" spans="1:7" s="16" customFormat="1" ht="16.5" customHeight="1" x14ac:dyDescent="0.25">
      <c r="A15" s="56">
        <v>3</v>
      </c>
      <c r="B15" s="34" t="s">
        <v>119</v>
      </c>
      <c r="C15" s="59" t="s">
        <v>5</v>
      </c>
      <c r="D15" s="35">
        <v>27.8</v>
      </c>
      <c r="E15" s="27">
        <v>1500</v>
      </c>
      <c r="F15" s="27">
        <f t="shared" ref="F15:F16" si="0">D15*E15</f>
        <v>41700</v>
      </c>
      <c r="G15" s="36"/>
    </row>
    <row r="16" spans="1:7" s="11" customFormat="1" ht="16.5" customHeight="1" x14ac:dyDescent="0.25">
      <c r="A16" s="56">
        <v>4</v>
      </c>
      <c r="B16" s="31" t="s">
        <v>14</v>
      </c>
      <c r="C16" s="57" t="s">
        <v>5</v>
      </c>
      <c r="D16" s="32">
        <f>D15</f>
        <v>27.8</v>
      </c>
      <c r="E16" s="24">
        <v>4500</v>
      </c>
      <c r="F16" s="24">
        <f t="shared" si="0"/>
        <v>125100</v>
      </c>
      <c r="G16" s="37"/>
    </row>
    <row r="17" spans="1:7" s="11" customFormat="1" ht="16.5" customHeight="1" x14ac:dyDescent="0.25">
      <c r="A17" s="56">
        <v>5</v>
      </c>
      <c r="B17" s="25" t="s">
        <v>116</v>
      </c>
      <c r="C17" s="26" t="s">
        <v>5</v>
      </c>
      <c r="D17" s="10">
        <v>3.5</v>
      </c>
      <c r="E17" s="27">
        <v>2500</v>
      </c>
      <c r="F17" s="27">
        <f>D17*E17</f>
        <v>8750</v>
      </c>
      <c r="G17" s="58"/>
    </row>
    <row r="18" spans="1:7" s="11" customFormat="1" ht="16.5" customHeight="1" x14ac:dyDescent="0.25">
      <c r="A18" s="56">
        <v>6</v>
      </c>
      <c r="B18" s="31" t="s">
        <v>114</v>
      </c>
      <c r="C18" s="57" t="s">
        <v>5</v>
      </c>
      <c r="D18" s="32">
        <f>D17</f>
        <v>3.5</v>
      </c>
      <c r="E18" s="24">
        <v>2400</v>
      </c>
      <c r="F18" s="24">
        <f t="shared" ref="F18:F22" si="1">D18*E18</f>
        <v>8400</v>
      </c>
      <c r="G18" s="58"/>
    </row>
    <row r="19" spans="1:7" s="16" customFormat="1" ht="16.5" customHeight="1" x14ac:dyDescent="0.25">
      <c r="A19" s="56">
        <v>7</v>
      </c>
      <c r="B19" s="34" t="s">
        <v>22</v>
      </c>
      <c r="C19" s="59" t="s">
        <v>5</v>
      </c>
      <c r="D19" s="35">
        <v>31</v>
      </c>
      <c r="E19" s="27">
        <v>4500</v>
      </c>
      <c r="F19" s="27">
        <f t="shared" si="1"/>
        <v>139500</v>
      </c>
      <c r="G19" s="36"/>
    </row>
    <row r="20" spans="1:7" s="11" customFormat="1" ht="16.5" customHeight="1" x14ac:dyDescent="0.25">
      <c r="A20" s="56">
        <v>8</v>
      </c>
      <c r="B20" s="31" t="s">
        <v>115</v>
      </c>
      <c r="C20" s="57" t="s">
        <v>5</v>
      </c>
      <c r="D20" s="32">
        <f>D19</f>
        <v>31</v>
      </c>
      <c r="E20" s="24">
        <v>3850</v>
      </c>
      <c r="F20" s="24">
        <f t="shared" si="1"/>
        <v>119350</v>
      </c>
      <c r="G20" s="58"/>
    </row>
    <row r="21" spans="1:7" s="11" customFormat="1" ht="16.5" customHeight="1" x14ac:dyDescent="0.25">
      <c r="A21" s="56">
        <v>9</v>
      </c>
      <c r="B21" s="31" t="s">
        <v>117</v>
      </c>
      <c r="C21" s="57" t="s">
        <v>12</v>
      </c>
      <c r="D21" s="32">
        <v>1.45</v>
      </c>
      <c r="E21" s="24">
        <v>33000</v>
      </c>
      <c r="F21" s="24">
        <f t="shared" si="1"/>
        <v>47850</v>
      </c>
      <c r="G21" s="58"/>
    </row>
    <row r="22" spans="1:7" s="12" customFormat="1" ht="15.75" customHeight="1" x14ac:dyDescent="0.25">
      <c r="A22" s="56">
        <v>10</v>
      </c>
      <c r="B22" s="31" t="s">
        <v>118</v>
      </c>
      <c r="C22" s="57" t="s">
        <v>8</v>
      </c>
      <c r="D22" s="32">
        <v>115</v>
      </c>
      <c r="E22" s="24">
        <v>120</v>
      </c>
      <c r="F22" s="24">
        <f t="shared" si="1"/>
        <v>13800</v>
      </c>
      <c r="G22" s="37"/>
    </row>
    <row r="23" spans="1:7" s="16" customFormat="1" ht="16.5" customHeight="1" x14ac:dyDescent="0.25">
      <c r="A23" s="56">
        <v>11</v>
      </c>
      <c r="B23" s="34" t="s">
        <v>46</v>
      </c>
      <c r="C23" s="59" t="s">
        <v>5</v>
      </c>
      <c r="D23" s="35">
        <f>30525/2.2/1000</f>
        <v>13.874999999999998</v>
      </c>
      <c r="E23" s="27">
        <v>2500</v>
      </c>
      <c r="F23" s="27">
        <f>D23*E23</f>
        <v>34687.499999999993</v>
      </c>
      <c r="G23" s="36"/>
    </row>
    <row r="24" spans="1:7" s="11" customFormat="1" ht="20.25" customHeight="1" x14ac:dyDescent="0.25">
      <c r="A24" s="56">
        <v>12</v>
      </c>
      <c r="B24" s="31" t="s">
        <v>36</v>
      </c>
      <c r="C24" s="57" t="s">
        <v>5</v>
      </c>
      <c r="D24" s="32">
        <f>D23</f>
        <v>13.874999999999998</v>
      </c>
      <c r="E24" s="24">
        <v>9000</v>
      </c>
      <c r="F24" s="24">
        <f t="shared" ref="F24:F26" si="2">D24*E24</f>
        <v>124874.99999999999</v>
      </c>
      <c r="G24" s="33"/>
    </row>
    <row r="25" spans="1:7" s="11" customFormat="1" ht="16.5" customHeight="1" x14ac:dyDescent="0.25">
      <c r="A25" s="56">
        <v>13</v>
      </c>
      <c r="B25" s="31" t="s">
        <v>120</v>
      </c>
      <c r="C25" s="57" t="s">
        <v>4</v>
      </c>
      <c r="D25" s="32">
        <v>1</v>
      </c>
      <c r="E25" s="24">
        <v>870</v>
      </c>
      <c r="F25" s="24">
        <f t="shared" si="2"/>
        <v>870</v>
      </c>
      <c r="G25" s="33"/>
    </row>
    <row r="26" spans="1:7" s="11" customFormat="1" ht="16.5" customHeight="1" x14ac:dyDescent="0.25">
      <c r="A26" s="56">
        <v>14</v>
      </c>
      <c r="B26" s="31" t="s">
        <v>121</v>
      </c>
      <c r="C26" s="57" t="s">
        <v>4</v>
      </c>
      <c r="D26" s="32">
        <v>5</v>
      </c>
      <c r="E26" s="24">
        <v>11100</v>
      </c>
      <c r="F26" s="24">
        <f t="shared" si="2"/>
        <v>55500</v>
      </c>
      <c r="G26" s="58"/>
    </row>
    <row r="27" spans="1:7" s="16" customFormat="1" ht="16.5" customHeight="1" x14ac:dyDescent="0.25">
      <c r="A27" s="56">
        <v>15</v>
      </c>
      <c r="B27" s="34" t="s">
        <v>129</v>
      </c>
      <c r="C27" s="59" t="s">
        <v>27</v>
      </c>
      <c r="D27" s="35">
        <f>D28*3</f>
        <v>27</v>
      </c>
      <c r="E27" s="27">
        <v>400</v>
      </c>
      <c r="F27" s="27">
        <f>D27*E27</f>
        <v>10800</v>
      </c>
      <c r="G27" s="36"/>
    </row>
    <row r="28" spans="1:7" s="11" customFormat="1" ht="16.5" customHeight="1" x14ac:dyDescent="0.25">
      <c r="A28" s="56">
        <v>16</v>
      </c>
      <c r="B28" s="31" t="s">
        <v>122</v>
      </c>
      <c r="C28" s="57" t="s">
        <v>4</v>
      </c>
      <c r="D28" s="32">
        <v>9</v>
      </c>
      <c r="E28" s="24">
        <v>2565</v>
      </c>
      <c r="F28" s="24">
        <f>D28*E28</f>
        <v>23085</v>
      </c>
      <c r="G28" s="58"/>
    </row>
    <row r="29" spans="1:7" s="11" customFormat="1" ht="16.5" customHeight="1" x14ac:dyDescent="0.25">
      <c r="A29" s="56">
        <v>17</v>
      </c>
      <c r="B29" s="31" t="s">
        <v>123</v>
      </c>
      <c r="C29" s="57" t="s">
        <v>4</v>
      </c>
      <c r="D29" s="32">
        <v>6</v>
      </c>
      <c r="E29" s="24">
        <v>475</v>
      </c>
      <c r="F29" s="24">
        <f t="shared" ref="F29:F35" si="3">D29*E29</f>
        <v>2850</v>
      </c>
      <c r="G29" s="58"/>
    </row>
    <row r="30" spans="1:7" s="11" customFormat="1" ht="16.5" customHeight="1" x14ac:dyDescent="0.25">
      <c r="A30" s="56">
        <v>18</v>
      </c>
      <c r="B30" s="31" t="s">
        <v>127</v>
      </c>
      <c r="C30" s="57" t="s">
        <v>4</v>
      </c>
      <c r="D30" s="32">
        <v>160</v>
      </c>
      <c r="E30" s="24">
        <v>84.77</v>
      </c>
      <c r="F30" s="24">
        <f t="shared" si="3"/>
        <v>13563.199999999999</v>
      </c>
      <c r="G30" s="58"/>
    </row>
    <row r="31" spans="1:7" s="11" customFormat="1" ht="16.5" customHeight="1" x14ac:dyDescent="0.25">
      <c r="A31" s="56">
        <v>19</v>
      </c>
      <c r="B31" s="31" t="s">
        <v>124</v>
      </c>
      <c r="C31" s="57" t="s">
        <v>4</v>
      </c>
      <c r="D31" s="32">
        <v>18</v>
      </c>
      <c r="E31" s="24">
        <v>879</v>
      </c>
      <c r="F31" s="24">
        <f t="shared" si="3"/>
        <v>15822</v>
      </c>
      <c r="G31" s="58"/>
    </row>
    <row r="32" spans="1:7" s="11" customFormat="1" x14ac:dyDescent="0.25">
      <c r="A32" s="56">
        <v>20</v>
      </c>
      <c r="B32" s="60" t="s">
        <v>75</v>
      </c>
      <c r="C32" s="26" t="s">
        <v>8</v>
      </c>
      <c r="D32" s="27">
        <v>232</v>
      </c>
      <c r="E32" s="27">
        <v>35</v>
      </c>
      <c r="F32" s="27">
        <f t="shared" si="3"/>
        <v>8120</v>
      </c>
      <c r="G32" s="61"/>
    </row>
    <row r="33" spans="1:7" s="12" customFormat="1" x14ac:dyDescent="0.25">
      <c r="A33" s="56">
        <v>21</v>
      </c>
      <c r="B33" s="62" t="s">
        <v>76</v>
      </c>
      <c r="C33" s="63" t="s">
        <v>8</v>
      </c>
      <c r="D33" s="64">
        <f>D32</f>
        <v>232</v>
      </c>
      <c r="E33" s="64">
        <v>32</v>
      </c>
      <c r="F33" s="64">
        <f t="shared" si="3"/>
        <v>7424</v>
      </c>
      <c r="G33" s="65"/>
    </row>
    <row r="34" spans="1:7" s="9" customFormat="1" ht="16.5" customHeight="1" x14ac:dyDescent="0.25">
      <c r="A34" s="56">
        <v>22</v>
      </c>
      <c r="B34" s="66" t="s">
        <v>266</v>
      </c>
      <c r="C34" s="67" t="s">
        <v>8</v>
      </c>
      <c r="D34" s="68">
        <v>210</v>
      </c>
      <c r="E34" s="10">
        <v>120</v>
      </c>
      <c r="F34" s="10">
        <f t="shared" si="3"/>
        <v>25200</v>
      </c>
      <c r="G34" s="69"/>
    </row>
    <row r="35" spans="1:7" s="9" customFormat="1" ht="16.5" customHeight="1" thickBot="1" x14ac:dyDescent="0.3">
      <c r="A35" s="56">
        <v>23</v>
      </c>
      <c r="B35" s="70" t="s">
        <v>15</v>
      </c>
      <c r="C35" s="71" t="s">
        <v>8</v>
      </c>
      <c r="D35" s="72">
        <f>D34</f>
        <v>210</v>
      </c>
      <c r="E35" s="73">
        <v>136</v>
      </c>
      <c r="F35" s="73">
        <f t="shared" si="3"/>
        <v>28560</v>
      </c>
      <c r="G35" s="74"/>
    </row>
    <row r="36" spans="1:7" ht="16.5" customHeight="1" thickBot="1" x14ac:dyDescent="0.3">
      <c r="A36" s="140" t="s">
        <v>13</v>
      </c>
      <c r="B36" s="141"/>
      <c r="C36" s="75"/>
      <c r="D36" s="75"/>
      <c r="E36" s="75"/>
      <c r="F36" s="75">
        <f>SUM(F13:F35)</f>
        <v>1616306.7</v>
      </c>
      <c r="G36" s="76"/>
    </row>
    <row r="37" spans="1:7" ht="16.5" customHeight="1" thickBot="1" x14ac:dyDescent="0.3">
      <c r="A37" s="137" t="s">
        <v>10</v>
      </c>
      <c r="B37" s="138"/>
      <c r="C37" s="138"/>
      <c r="D37" s="138"/>
      <c r="E37" s="138"/>
      <c r="F37" s="138"/>
      <c r="G37" s="139"/>
    </row>
    <row r="38" spans="1:7" ht="16.5" customHeight="1" x14ac:dyDescent="0.25">
      <c r="A38" s="171" t="s">
        <v>17</v>
      </c>
      <c r="B38" s="172"/>
      <c r="C38" s="172"/>
      <c r="D38" s="172"/>
      <c r="E38" s="172"/>
      <c r="F38" s="172"/>
      <c r="G38" s="173"/>
    </row>
    <row r="39" spans="1:7" s="19" customFormat="1" ht="16.5" customHeight="1" x14ac:dyDescent="0.25">
      <c r="A39" s="56">
        <v>24</v>
      </c>
      <c r="B39" s="34" t="s">
        <v>11</v>
      </c>
      <c r="C39" s="59" t="s">
        <v>4</v>
      </c>
      <c r="D39" s="35">
        <v>1</v>
      </c>
      <c r="E39" s="27">
        <v>2200</v>
      </c>
      <c r="F39" s="27">
        <f t="shared" ref="F39:F41" si="4">D39*E39</f>
        <v>2200</v>
      </c>
      <c r="G39" s="36"/>
    </row>
    <row r="40" spans="1:7" ht="16.5" customHeight="1" x14ac:dyDescent="0.25">
      <c r="A40" s="56">
        <v>25</v>
      </c>
      <c r="B40" s="31" t="s">
        <v>88</v>
      </c>
      <c r="C40" s="57" t="s">
        <v>4</v>
      </c>
      <c r="D40" s="32">
        <v>1</v>
      </c>
      <c r="E40" s="24">
        <v>5000</v>
      </c>
      <c r="F40" s="24">
        <f t="shared" si="4"/>
        <v>5000</v>
      </c>
      <c r="G40" s="37"/>
    </row>
    <row r="41" spans="1:7" s="16" customFormat="1" ht="16.5" customHeight="1" x14ac:dyDescent="0.25">
      <c r="A41" s="56">
        <v>26</v>
      </c>
      <c r="B41" s="34" t="s">
        <v>81</v>
      </c>
      <c r="C41" s="59" t="s">
        <v>4</v>
      </c>
      <c r="D41" s="35">
        <f>D42+D43</f>
        <v>2</v>
      </c>
      <c r="E41" s="27">
        <v>7000</v>
      </c>
      <c r="F41" s="27">
        <f t="shared" si="4"/>
        <v>14000</v>
      </c>
      <c r="G41" s="36"/>
    </row>
    <row r="42" spans="1:7" s="11" customFormat="1" ht="16.5" customHeight="1" x14ac:dyDescent="0.25">
      <c r="A42" s="56">
        <v>27</v>
      </c>
      <c r="B42" s="31" t="s">
        <v>84</v>
      </c>
      <c r="C42" s="57" t="s">
        <v>4</v>
      </c>
      <c r="D42" s="32">
        <v>1</v>
      </c>
      <c r="E42" s="24">
        <v>16300</v>
      </c>
      <c r="F42" s="24">
        <f>D42*E42</f>
        <v>16300</v>
      </c>
      <c r="G42" s="37"/>
    </row>
    <row r="43" spans="1:7" s="11" customFormat="1" ht="16.5" customHeight="1" x14ac:dyDescent="0.25">
      <c r="A43" s="56">
        <v>28</v>
      </c>
      <c r="B43" s="31" t="s">
        <v>82</v>
      </c>
      <c r="C43" s="57" t="s">
        <v>4</v>
      </c>
      <c r="D43" s="32">
        <v>1</v>
      </c>
      <c r="E43" s="24">
        <v>12400</v>
      </c>
      <c r="F43" s="24">
        <f>D43*E43</f>
        <v>12400</v>
      </c>
      <c r="G43" s="37"/>
    </row>
    <row r="44" spans="1:7" s="11" customFormat="1" ht="16.5" customHeight="1" x14ac:dyDescent="0.25">
      <c r="A44" s="56">
        <v>29</v>
      </c>
      <c r="B44" s="31" t="s">
        <v>83</v>
      </c>
      <c r="C44" s="57" t="s">
        <v>4</v>
      </c>
      <c r="D44" s="32">
        <v>2</v>
      </c>
      <c r="E44" s="24">
        <v>1460</v>
      </c>
      <c r="F44" s="24">
        <f>D44*E44</f>
        <v>2920</v>
      </c>
      <c r="G44" s="37"/>
    </row>
    <row r="45" spans="1:7" s="16" customFormat="1" ht="16.5" customHeight="1" x14ac:dyDescent="0.25">
      <c r="A45" s="56">
        <v>30</v>
      </c>
      <c r="B45" s="34" t="s">
        <v>87</v>
      </c>
      <c r="C45" s="59" t="s">
        <v>4</v>
      </c>
      <c r="D45" s="35">
        <f>D46+D47</f>
        <v>2</v>
      </c>
      <c r="E45" s="27">
        <v>4200</v>
      </c>
      <c r="F45" s="27">
        <f t="shared" ref="F45" si="5">D45*E45</f>
        <v>8400</v>
      </c>
      <c r="G45" s="77"/>
    </row>
    <row r="46" spans="1:7" s="11" customFormat="1" ht="16.5" customHeight="1" x14ac:dyDescent="0.25">
      <c r="A46" s="56">
        <v>31</v>
      </c>
      <c r="B46" s="31" t="s">
        <v>85</v>
      </c>
      <c r="C46" s="57" t="s">
        <v>4</v>
      </c>
      <c r="D46" s="32">
        <v>1</v>
      </c>
      <c r="E46" s="24">
        <v>3280</v>
      </c>
      <c r="F46" s="24">
        <f>D46*E46</f>
        <v>3280</v>
      </c>
      <c r="G46" s="37"/>
    </row>
    <row r="47" spans="1:7" s="11" customFormat="1" ht="16.5" customHeight="1" x14ac:dyDescent="0.25">
      <c r="A47" s="56">
        <v>32</v>
      </c>
      <c r="B47" s="31" t="s">
        <v>86</v>
      </c>
      <c r="C47" s="57" t="s">
        <v>4</v>
      </c>
      <c r="D47" s="32">
        <v>1</v>
      </c>
      <c r="E47" s="24">
        <v>3100</v>
      </c>
      <c r="F47" s="24">
        <f>D47*E47</f>
        <v>3100</v>
      </c>
      <c r="G47" s="37"/>
    </row>
    <row r="48" spans="1:7" s="11" customFormat="1" ht="16.5" customHeight="1" x14ac:dyDescent="0.25">
      <c r="A48" s="56">
        <v>33</v>
      </c>
      <c r="B48" s="31" t="s">
        <v>83</v>
      </c>
      <c r="C48" s="57" t="s">
        <v>4</v>
      </c>
      <c r="D48" s="32">
        <v>2</v>
      </c>
      <c r="E48" s="24">
        <v>990</v>
      </c>
      <c r="F48" s="24">
        <f>D48*E48</f>
        <v>1980</v>
      </c>
      <c r="G48" s="37"/>
    </row>
    <row r="49" spans="1:7" s="9" customFormat="1" ht="15.75" customHeight="1" x14ac:dyDescent="0.25">
      <c r="A49" s="174" t="s">
        <v>59</v>
      </c>
      <c r="B49" s="175"/>
      <c r="C49" s="175"/>
      <c r="D49" s="175"/>
      <c r="E49" s="175"/>
      <c r="F49" s="175"/>
      <c r="G49" s="176"/>
    </row>
    <row r="50" spans="1:7" s="12" customFormat="1" ht="15.75" customHeight="1" x14ac:dyDescent="0.25">
      <c r="A50" s="78">
        <v>34</v>
      </c>
      <c r="B50" s="25" t="s">
        <v>89</v>
      </c>
      <c r="C50" s="26" t="s">
        <v>8</v>
      </c>
      <c r="D50" s="10">
        <v>18.34</v>
      </c>
      <c r="E50" s="27">
        <v>350</v>
      </c>
      <c r="F50" s="27">
        <f t="shared" ref="F50:F51" si="6">D50*E50</f>
        <v>6419</v>
      </c>
      <c r="G50" s="28"/>
    </row>
    <row r="51" spans="1:7" s="12" customFormat="1" ht="15.75" customHeight="1" x14ac:dyDescent="0.25">
      <c r="A51" s="78">
        <v>35</v>
      </c>
      <c r="B51" s="31" t="s">
        <v>90</v>
      </c>
      <c r="C51" s="57" t="s">
        <v>8</v>
      </c>
      <c r="D51" s="32">
        <f>D50</f>
        <v>18.34</v>
      </c>
      <c r="E51" s="24">
        <v>136</v>
      </c>
      <c r="F51" s="24">
        <f t="shared" si="6"/>
        <v>2494.2399999999998</v>
      </c>
      <c r="G51" s="37"/>
    </row>
    <row r="52" spans="1:7" s="12" customFormat="1" ht="15.75" customHeight="1" x14ac:dyDescent="0.25">
      <c r="A52" s="78">
        <v>36</v>
      </c>
      <c r="B52" s="25" t="s">
        <v>91</v>
      </c>
      <c r="C52" s="79" t="s">
        <v>8</v>
      </c>
      <c r="D52" s="10">
        <v>18.34</v>
      </c>
      <c r="E52" s="10">
        <v>180</v>
      </c>
      <c r="F52" s="10">
        <f>D52*E52</f>
        <v>3301.2</v>
      </c>
      <c r="G52" s="30"/>
    </row>
    <row r="53" spans="1:7" s="12" customFormat="1" ht="15.75" customHeight="1" x14ac:dyDescent="0.25">
      <c r="A53" s="78">
        <v>37</v>
      </c>
      <c r="B53" s="31" t="s">
        <v>92</v>
      </c>
      <c r="C53" s="57" t="s">
        <v>5</v>
      </c>
      <c r="D53" s="32">
        <f>D52*0.07</f>
        <v>1.2838000000000001</v>
      </c>
      <c r="E53" s="24">
        <v>4650</v>
      </c>
      <c r="F53" s="24">
        <f>D53*E53</f>
        <v>5969.67</v>
      </c>
      <c r="G53" s="37"/>
    </row>
    <row r="54" spans="1:7" s="12" customFormat="1" ht="15.75" customHeight="1" x14ac:dyDescent="0.25">
      <c r="A54" s="78">
        <v>38</v>
      </c>
      <c r="B54" s="25" t="s">
        <v>89</v>
      </c>
      <c r="C54" s="26" t="s">
        <v>8</v>
      </c>
      <c r="D54" s="10">
        <v>18.34</v>
      </c>
      <c r="E54" s="27">
        <v>350</v>
      </c>
      <c r="F54" s="27">
        <f t="shared" ref="F54:F55" si="7">D54*E54</f>
        <v>6419</v>
      </c>
      <c r="G54" s="28"/>
    </row>
    <row r="55" spans="1:7" s="12" customFormat="1" ht="15.75" customHeight="1" x14ac:dyDescent="0.25">
      <c r="A55" s="78">
        <v>39</v>
      </c>
      <c r="B55" s="31" t="s">
        <v>90</v>
      </c>
      <c r="C55" s="57" t="s">
        <v>8</v>
      </c>
      <c r="D55" s="32">
        <f>D54</f>
        <v>18.34</v>
      </c>
      <c r="E55" s="24">
        <v>136</v>
      </c>
      <c r="F55" s="24">
        <f t="shared" si="7"/>
        <v>2494.2399999999998</v>
      </c>
      <c r="G55" s="37"/>
    </row>
    <row r="56" spans="1:7" s="12" customFormat="1" ht="15.75" customHeight="1" x14ac:dyDescent="0.25">
      <c r="A56" s="78">
        <v>40</v>
      </c>
      <c r="B56" s="25" t="s">
        <v>93</v>
      </c>
      <c r="C56" s="26" t="s">
        <v>8</v>
      </c>
      <c r="D56" s="10">
        <v>18.34</v>
      </c>
      <c r="E56" s="27">
        <v>350</v>
      </c>
      <c r="F56" s="27">
        <f t="shared" ref="F56:F57" si="8">D56*E56</f>
        <v>6419</v>
      </c>
      <c r="G56" s="30"/>
    </row>
    <row r="57" spans="1:7" s="12" customFormat="1" ht="15.75" customHeight="1" x14ac:dyDescent="0.25">
      <c r="A57" s="78">
        <v>41</v>
      </c>
      <c r="B57" s="31" t="s">
        <v>94</v>
      </c>
      <c r="C57" s="57" t="s">
        <v>8</v>
      </c>
      <c r="D57" s="32">
        <f>D56</f>
        <v>18.34</v>
      </c>
      <c r="E57" s="24">
        <v>136</v>
      </c>
      <c r="F57" s="24">
        <f t="shared" si="8"/>
        <v>2494.2399999999998</v>
      </c>
      <c r="G57" s="37"/>
    </row>
    <row r="58" spans="1:7" s="12" customFormat="1" ht="15.75" customHeight="1" x14ac:dyDescent="0.25">
      <c r="A58" s="174" t="s">
        <v>63</v>
      </c>
      <c r="B58" s="175"/>
      <c r="C58" s="175"/>
      <c r="D58" s="175"/>
      <c r="E58" s="175"/>
      <c r="F58" s="175"/>
      <c r="G58" s="176"/>
    </row>
    <row r="59" spans="1:7" s="12" customFormat="1" ht="15.75" customHeight="1" x14ac:dyDescent="0.25">
      <c r="A59" s="80">
        <v>42</v>
      </c>
      <c r="B59" s="25" t="s">
        <v>89</v>
      </c>
      <c r="C59" s="26" t="s">
        <v>8</v>
      </c>
      <c r="D59" s="10">
        <v>3.39</v>
      </c>
      <c r="E59" s="27">
        <v>350</v>
      </c>
      <c r="F59" s="27">
        <f t="shared" ref="F59:F60" si="9">D59*E59</f>
        <v>1186.5</v>
      </c>
      <c r="G59" s="28"/>
    </row>
    <row r="60" spans="1:7" s="12" customFormat="1" ht="15.75" customHeight="1" x14ac:dyDescent="0.25">
      <c r="A60" s="80">
        <v>43</v>
      </c>
      <c r="B60" s="31" t="s">
        <v>90</v>
      </c>
      <c r="C60" s="57" t="s">
        <v>8</v>
      </c>
      <c r="D60" s="32">
        <f>D59</f>
        <v>3.39</v>
      </c>
      <c r="E60" s="24">
        <v>136</v>
      </c>
      <c r="F60" s="24">
        <f t="shared" si="9"/>
        <v>461.04</v>
      </c>
      <c r="G60" s="37"/>
    </row>
    <row r="61" spans="1:7" s="12" customFormat="1" ht="15.75" customHeight="1" x14ac:dyDescent="0.25">
      <c r="A61" s="80">
        <v>44</v>
      </c>
      <c r="B61" s="25" t="s">
        <v>91</v>
      </c>
      <c r="C61" s="79" t="s">
        <v>8</v>
      </c>
      <c r="D61" s="10">
        <v>3.39</v>
      </c>
      <c r="E61" s="10">
        <v>180</v>
      </c>
      <c r="F61" s="10">
        <f>D61*E61</f>
        <v>610.20000000000005</v>
      </c>
      <c r="G61" s="30"/>
    </row>
    <row r="62" spans="1:7" s="12" customFormat="1" ht="15.75" customHeight="1" x14ac:dyDescent="0.25">
      <c r="A62" s="80">
        <v>45</v>
      </c>
      <c r="B62" s="31" t="s">
        <v>92</v>
      </c>
      <c r="C62" s="57" t="s">
        <v>5</v>
      </c>
      <c r="D62" s="32">
        <f>D61*0.05</f>
        <v>0.16950000000000001</v>
      </c>
      <c r="E62" s="24">
        <v>4650</v>
      </c>
      <c r="F62" s="24">
        <f>D62*E62</f>
        <v>788.17500000000007</v>
      </c>
      <c r="G62" s="37"/>
    </row>
    <row r="63" spans="1:7" s="12" customFormat="1" ht="15.75" customHeight="1" x14ac:dyDescent="0.25">
      <c r="A63" s="80">
        <v>46</v>
      </c>
      <c r="B63" s="25" t="s">
        <v>89</v>
      </c>
      <c r="C63" s="26" t="s">
        <v>8</v>
      </c>
      <c r="D63" s="10">
        <v>3.39</v>
      </c>
      <c r="E63" s="27">
        <v>350</v>
      </c>
      <c r="F63" s="27">
        <f t="shared" ref="F63:F67" si="10">D63*E63</f>
        <v>1186.5</v>
      </c>
      <c r="G63" s="28"/>
    </row>
    <row r="64" spans="1:7" s="12" customFormat="1" ht="15.75" customHeight="1" x14ac:dyDescent="0.25">
      <c r="A64" s="80">
        <v>47</v>
      </c>
      <c r="B64" s="31" t="s">
        <v>95</v>
      </c>
      <c r="C64" s="57" t="s">
        <v>8</v>
      </c>
      <c r="D64" s="32">
        <f>D63</f>
        <v>3.39</v>
      </c>
      <c r="E64" s="24">
        <v>136</v>
      </c>
      <c r="F64" s="24">
        <f t="shared" si="10"/>
        <v>461.04</v>
      </c>
      <c r="G64" s="37"/>
    </row>
    <row r="65" spans="1:7" ht="16.5" customHeight="1" x14ac:dyDescent="0.25">
      <c r="A65" s="80">
        <v>48</v>
      </c>
      <c r="B65" s="34" t="s">
        <v>16</v>
      </c>
      <c r="C65" s="59" t="s">
        <v>8</v>
      </c>
      <c r="D65" s="35">
        <v>3.39</v>
      </c>
      <c r="E65" s="27">
        <v>350</v>
      </c>
      <c r="F65" s="27">
        <f t="shared" si="10"/>
        <v>1186.5</v>
      </c>
      <c r="G65" s="36"/>
    </row>
    <row r="66" spans="1:7" ht="16.5" customHeight="1" x14ac:dyDescent="0.25">
      <c r="A66" s="80">
        <v>49</v>
      </c>
      <c r="B66" s="31" t="s">
        <v>15</v>
      </c>
      <c r="C66" s="57" t="s">
        <v>8</v>
      </c>
      <c r="D66" s="32">
        <f>D65</f>
        <v>3.39</v>
      </c>
      <c r="E66" s="24">
        <v>136</v>
      </c>
      <c r="F66" s="24">
        <f t="shared" si="10"/>
        <v>461.04</v>
      </c>
      <c r="G66" s="37"/>
    </row>
    <row r="67" spans="1:7" ht="16.5" customHeight="1" x14ac:dyDescent="0.25">
      <c r="A67" s="80">
        <v>50</v>
      </c>
      <c r="B67" s="31" t="s">
        <v>96</v>
      </c>
      <c r="C67" s="57" t="s">
        <v>5</v>
      </c>
      <c r="D67" s="32">
        <f>D65*0.03</f>
        <v>0.1017</v>
      </c>
      <c r="E67" s="24">
        <v>2900</v>
      </c>
      <c r="F67" s="24">
        <f t="shared" si="10"/>
        <v>294.93</v>
      </c>
      <c r="G67" s="37"/>
    </row>
    <row r="68" spans="1:7" s="11" customFormat="1" x14ac:dyDescent="0.25">
      <c r="A68" s="80">
        <v>51</v>
      </c>
      <c r="B68" s="34" t="s">
        <v>64</v>
      </c>
      <c r="C68" s="59" t="s">
        <v>8</v>
      </c>
      <c r="D68" s="35">
        <v>3.39</v>
      </c>
      <c r="E68" s="27">
        <v>950</v>
      </c>
      <c r="F68" s="27">
        <v>14250</v>
      </c>
      <c r="G68" s="36"/>
    </row>
    <row r="69" spans="1:7" s="11" customFormat="1" x14ac:dyDescent="0.25">
      <c r="A69" s="80">
        <v>52</v>
      </c>
      <c r="B69" s="31" t="s">
        <v>65</v>
      </c>
      <c r="C69" s="57" t="s">
        <v>8</v>
      </c>
      <c r="D69" s="32">
        <f>D68</f>
        <v>3.39</v>
      </c>
      <c r="E69" s="24">
        <v>800</v>
      </c>
      <c r="F69" s="24">
        <v>12000</v>
      </c>
      <c r="G69" s="37"/>
    </row>
    <row r="70" spans="1:7" s="11" customFormat="1" x14ac:dyDescent="0.25">
      <c r="A70" s="80">
        <v>53</v>
      </c>
      <c r="B70" s="31" t="s">
        <v>66</v>
      </c>
      <c r="C70" s="57" t="s">
        <v>18</v>
      </c>
      <c r="D70" s="32">
        <f>D69*1.4</f>
        <v>4.7459999999999996</v>
      </c>
      <c r="E70" s="24">
        <v>12.6</v>
      </c>
      <c r="F70" s="24">
        <f>D70*E70</f>
        <v>59.799599999999991</v>
      </c>
      <c r="G70" s="37"/>
    </row>
    <row r="71" spans="1:7" ht="16.5" customHeight="1" x14ac:dyDescent="0.25">
      <c r="A71" s="80">
        <v>54</v>
      </c>
      <c r="B71" s="34" t="s">
        <v>111</v>
      </c>
      <c r="C71" s="59" t="s">
        <v>8</v>
      </c>
      <c r="D71" s="35">
        <v>3.39</v>
      </c>
      <c r="E71" s="27">
        <v>70</v>
      </c>
      <c r="F71" s="27">
        <f t="shared" ref="F71:F72" si="11">D71*E71</f>
        <v>237.3</v>
      </c>
      <c r="G71" s="36"/>
    </row>
    <row r="72" spans="1:7" ht="16.5" customHeight="1" x14ac:dyDescent="0.25">
      <c r="A72" s="80">
        <v>55</v>
      </c>
      <c r="B72" s="31" t="s">
        <v>112</v>
      </c>
      <c r="C72" s="57" t="s">
        <v>18</v>
      </c>
      <c r="D72" s="32">
        <f>D71*0.3</f>
        <v>1.0169999999999999</v>
      </c>
      <c r="E72" s="24">
        <v>180</v>
      </c>
      <c r="F72" s="24">
        <f t="shared" si="11"/>
        <v>183.05999999999997</v>
      </c>
      <c r="G72" s="37"/>
    </row>
    <row r="73" spans="1:7" s="12" customFormat="1" ht="15.75" customHeight="1" x14ac:dyDescent="0.25">
      <c r="A73" s="174" t="s">
        <v>67</v>
      </c>
      <c r="B73" s="175"/>
      <c r="C73" s="175"/>
      <c r="D73" s="175"/>
      <c r="E73" s="175"/>
      <c r="F73" s="175"/>
      <c r="G73" s="176"/>
    </row>
    <row r="74" spans="1:7" s="12" customFormat="1" ht="15.75" customHeight="1" x14ac:dyDescent="0.25">
      <c r="A74" s="80">
        <v>56</v>
      </c>
      <c r="B74" s="25" t="s">
        <v>89</v>
      </c>
      <c r="C74" s="26" t="s">
        <v>8</v>
      </c>
      <c r="D74" s="10">
        <v>5.43</v>
      </c>
      <c r="E74" s="27">
        <v>350</v>
      </c>
      <c r="F74" s="27">
        <f t="shared" ref="F74:F75" si="12">D74*E74</f>
        <v>1900.5</v>
      </c>
      <c r="G74" s="28"/>
    </row>
    <row r="75" spans="1:7" s="12" customFormat="1" ht="15.75" customHeight="1" x14ac:dyDescent="0.25">
      <c r="A75" s="80">
        <v>57</v>
      </c>
      <c r="B75" s="31" t="s">
        <v>90</v>
      </c>
      <c r="C75" s="57" t="s">
        <v>8</v>
      </c>
      <c r="D75" s="32">
        <f>D74</f>
        <v>5.43</v>
      </c>
      <c r="E75" s="24">
        <v>136</v>
      </c>
      <c r="F75" s="24">
        <f t="shared" si="12"/>
        <v>738.48</v>
      </c>
      <c r="G75" s="37"/>
    </row>
    <row r="76" spans="1:7" s="12" customFormat="1" ht="15.75" customHeight="1" x14ac:dyDescent="0.25">
      <c r="A76" s="80">
        <v>58</v>
      </c>
      <c r="B76" s="25" t="s">
        <v>91</v>
      </c>
      <c r="C76" s="79" t="s">
        <v>8</v>
      </c>
      <c r="D76" s="10">
        <v>5.43</v>
      </c>
      <c r="E76" s="10">
        <v>180</v>
      </c>
      <c r="F76" s="10">
        <f>D76*E76</f>
        <v>977.4</v>
      </c>
      <c r="G76" s="30"/>
    </row>
    <row r="77" spans="1:7" s="12" customFormat="1" ht="15.75" customHeight="1" x14ac:dyDescent="0.25">
      <c r="A77" s="80">
        <v>59</v>
      </c>
      <c r="B77" s="31" t="s">
        <v>92</v>
      </c>
      <c r="C77" s="57" t="s">
        <v>5</v>
      </c>
      <c r="D77" s="32">
        <f>D76*0.05</f>
        <v>0.27150000000000002</v>
      </c>
      <c r="E77" s="24">
        <v>4650</v>
      </c>
      <c r="F77" s="24">
        <f>D77*E77</f>
        <v>1262.4750000000001</v>
      </c>
      <c r="G77" s="37"/>
    </row>
    <row r="78" spans="1:7" ht="16.5" customHeight="1" x14ac:dyDescent="0.25">
      <c r="A78" s="80">
        <v>60</v>
      </c>
      <c r="B78" s="34" t="s">
        <v>16</v>
      </c>
      <c r="C78" s="59" t="s">
        <v>8</v>
      </c>
      <c r="D78" s="35">
        <v>5.43</v>
      </c>
      <c r="E78" s="27">
        <v>350</v>
      </c>
      <c r="F78" s="27">
        <f t="shared" ref="F78:F80" si="13">D78*E78</f>
        <v>1900.5</v>
      </c>
      <c r="G78" s="36"/>
    </row>
    <row r="79" spans="1:7" ht="16.5" customHeight="1" x14ac:dyDescent="0.25">
      <c r="A79" s="80">
        <v>61</v>
      </c>
      <c r="B79" s="31" t="s">
        <v>15</v>
      </c>
      <c r="C79" s="57" t="s">
        <v>8</v>
      </c>
      <c r="D79" s="32">
        <f>D78</f>
        <v>5.43</v>
      </c>
      <c r="E79" s="24">
        <v>136</v>
      </c>
      <c r="F79" s="24">
        <f t="shared" si="13"/>
        <v>738.48</v>
      </c>
      <c r="G79" s="37"/>
    </row>
    <row r="80" spans="1:7" ht="16.5" customHeight="1" x14ac:dyDescent="0.25">
      <c r="A80" s="80">
        <v>62</v>
      </c>
      <c r="B80" s="31" t="s">
        <v>96</v>
      </c>
      <c r="C80" s="57" t="s">
        <v>5</v>
      </c>
      <c r="D80" s="32">
        <f>D78*0.03</f>
        <v>0.16289999999999999</v>
      </c>
      <c r="E80" s="24">
        <v>2900</v>
      </c>
      <c r="F80" s="24">
        <f t="shared" si="13"/>
        <v>472.40999999999997</v>
      </c>
      <c r="G80" s="37"/>
    </row>
    <row r="81" spans="1:7" s="9" customFormat="1" ht="15.75" customHeight="1" x14ac:dyDescent="0.25">
      <c r="A81" s="80">
        <v>63</v>
      </c>
      <c r="B81" s="25" t="s">
        <v>61</v>
      </c>
      <c r="C81" s="79" t="s">
        <v>8</v>
      </c>
      <c r="D81" s="10">
        <v>5.43</v>
      </c>
      <c r="E81" s="10">
        <v>210</v>
      </c>
      <c r="F81" s="10">
        <f>D81*E81</f>
        <v>1140.3</v>
      </c>
      <c r="G81" s="30"/>
    </row>
    <row r="82" spans="1:7" s="9" customFormat="1" ht="15.75" customHeight="1" x14ac:dyDescent="0.25">
      <c r="A82" s="80">
        <v>64</v>
      </c>
      <c r="B82" s="31" t="s">
        <v>62</v>
      </c>
      <c r="C82" s="57" t="s">
        <v>18</v>
      </c>
      <c r="D82" s="32">
        <f>D81*6.75</f>
        <v>36.652499999999996</v>
      </c>
      <c r="E82" s="24">
        <v>352</v>
      </c>
      <c r="F82" s="24">
        <f>D82*E82</f>
        <v>12901.679999999998</v>
      </c>
      <c r="G82" s="37"/>
    </row>
    <row r="83" spans="1:7" s="12" customFormat="1" ht="15.75" customHeight="1" x14ac:dyDescent="0.25">
      <c r="A83" s="80">
        <v>65</v>
      </c>
      <c r="B83" s="25" t="s">
        <v>68</v>
      </c>
      <c r="C83" s="79" t="s">
        <v>8</v>
      </c>
      <c r="D83" s="10">
        <v>5.43</v>
      </c>
      <c r="E83" s="10">
        <v>180</v>
      </c>
      <c r="F83" s="10">
        <f t="shared" ref="F83:F103" si="14">D83*E83</f>
        <v>977.4</v>
      </c>
      <c r="G83" s="30"/>
    </row>
    <row r="84" spans="1:7" s="12" customFormat="1" ht="15.75" customHeight="1" x14ac:dyDescent="0.25">
      <c r="A84" s="80">
        <v>66</v>
      </c>
      <c r="B84" s="31" t="s">
        <v>69</v>
      </c>
      <c r="C84" s="57" t="s">
        <v>8</v>
      </c>
      <c r="D84" s="32">
        <f>D81*2</f>
        <v>10.86</v>
      </c>
      <c r="E84" s="24">
        <v>360</v>
      </c>
      <c r="F84" s="24">
        <f t="shared" si="14"/>
        <v>3909.6</v>
      </c>
      <c r="G84" s="33"/>
    </row>
    <row r="85" spans="1:7" s="12" customFormat="1" ht="15.75" customHeight="1" x14ac:dyDescent="0.25">
      <c r="A85" s="80">
        <v>67</v>
      </c>
      <c r="B85" s="31" t="s">
        <v>70</v>
      </c>
      <c r="C85" s="57" t="s">
        <v>18</v>
      </c>
      <c r="D85" s="32">
        <f>D84*0.35</f>
        <v>3.8009999999999997</v>
      </c>
      <c r="E85" s="24">
        <v>155</v>
      </c>
      <c r="F85" s="24">
        <f t="shared" si="14"/>
        <v>589.15499999999997</v>
      </c>
      <c r="G85" s="33"/>
    </row>
    <row r="86" spans="1:7" s="12" customFormat="1" ht="15.75" customHeight="1" x14ac:dyDescent="0.25">
      <c r="A86" s="80">
        <v>68</v>
      </c>
      <c r="B86" s="25" t="s">
        <v>109</v>
      </c>
      <c r="C86" s="79" t="s">
        <v>27</v>
      </c>
      <c r="D86" s="10">
        <v>11</v>
      </c>
      <c r="E86" s="10">
        <v>60</v>
      </c>
      <c r="F86" s="10">
        <f>D86*E86</f>
        <v>660</v>
      </c>
      <c r="G86" s="30"/>
    </row>
    <row r="87" spans="1:7" s="12" customFormat="1" ht="15.75" customHeight="1" x14ac:dyDescent="0.25">
      <c r="A87" s="80">
        <v>69</v>
      </c>
      <c r="B87" s="31" t="s">
        <v>110</v>
      </c>
      <c r="C87" s="57" t="s">
        <v>27</v>
      </c>
      <c r="D87" s="32">
        <f>D86</f>
        <v>11</v>
      </c>
      <c r="E87" s="24">
        <v>110</v>
      </c>
      <c r="F87" s="24">
        <f>D87*E87</f>
        <v>1210</v>
      </c>
      <c r="G87" s="37"/>
    </row>
    <row r="88" spans="1:7" s="12" customFormat="1" ht="15.75" customHeight="1" x14ac:dyDescent="0.25">
      <c r="A88" s="174" t="s">
        <v>19</v>
      </c>
      <c r="B88" s="175"/>
      <c r="C88" s="175"/>
      <c r="D88" s="175"/>
      <c r="E88" s="175"/>
      <c r="F88" s="175"/>
      <c r="G88" s="176"/>
    </row>
    <row r="89" spans="1:7" ht="16.5" customHeight="1" x14ac:dyDescent="0.25">
      <c r="A89" s="177">
        <v>70</v>
      </c>
      <c r="B89" s="34" t="s">
        <v>20</v>
      </c>
      <c r="C89" s="59" t="s">
        <v>8</v>
      </c>
      <c r="D89" s="35">
        <v>116.5</v>
      </c>
      <c r="E89" s="27">
        <v>410</v>
      </c>
      <c r="F89" s="27">
        <f t="shared" si="14"/>
        <v>47765</v>
      </c>
      <c r="G89" s="36"/>
    </row>
    <row r="90" spans="1:7" ht="16.5" customHeight="1" x14ac:dyDescent="0.25">
      <c r="A90" s="177">
        <v>71</v>
      </c>
      <c r="B90" s="31" t="s">
        <v>21</v>
      </c>
      <c r="C90" s="57" t="s">
        <v>8</v>
      </c>
      <c r="D90" s="32">
        <f>D89</f>
        <v>116.5</v>
      </c>
      <c r="E90" s="24">
        <v>1690</v>
      </c>
      <c r="F90" s="24">
        <f t="shared" si="14"/>
        <v>196885</v>
      </c>
      <c r="G90" s="58"/>
    </row>
    <row r="91" spans="1:7" ht="16.5" customHeight="1" x14ac:dyDescent="0.25">
      <c r="A91" s="177">
        <v>72</v>
      </c>
      <c r="B91" s="34" t="s">
        <v>103</v>
      </c>
      <c r="C91" s="59" t="s">
        <v>4</v>
      </c>
      <c r="D91" s="35">
        <f>8.28*16</f>
        <v>132.47999999999999</v>
      </c>
      <c r="E91" s="27">
        <v>240</v>
      </c>
      <c r="F91" s="27">
        <f t="shared" ref="F91:F94" si="15">D91*E91</f>
        <v>31795.199999999997</v>
      </c>
      <c r="G91" s="36"/>
    </row>
    <row r="92" spans="1:7" ht="16.5" customHeight="1" x14ac:dyDescent="0.25">
      <c r="A92" s="177">
        <v>73</v>
      </c>
      <c r="B92" s="31" t="s">
        <v>104</v>
      </c>
      <c r="C92" s="57" t="s">
        <v>4</v>
      </c>
      <c r="D92" s="32">
        <v>16</v>
      </c>
      <c r="E92" s="24">
        <f>8.28*735</f>
        <v>6085.7999999999993</v>
      </c>
      <c r="F92" s="24">
        <f t="shared" si="15"/>
        <v>97372.799999999988</v>
      </c>
      <c r="G92" s="58"/>
    </row>
    <row r="93" spans="1:7" ht="16.5" customHeight="1" x14ac:dyDescent="0.25">
      <c r="A93" s="177">
        <v>74</v>
      </c>
      <c r="B93" s="34" t="s">
        <v>105</v>
      </c>
      <c r="C93" s="59" t="s">
        <v>8</v>
      </c>
      <c r="D93" s="35">
        <v>77</v>
      </c>
      <c r="E93" s="27">
        <v>410</v>
      </c>
      <c r="F93" s="27">
        <f t="shared" si="15"/>
        <v>31570</v>
      </c>
      <c r="G93" s="36"/>
    </row>
    <row r="94" spans="1:7" ht="16.5" customHeight="1" x14ac:dyDescent="0.25">
      <c r="A94" s="177">
        <v>75</v>
      </c>
      <c r="B94" s="31" t="s">
        <v>106</v>
      </c>
      <c r="C94" s="57" t="s">
        <v>8</v>
      </c>
      <c r="D94" s="32">
        <f>D93</f>
        <v>77</v>
      </c>
      <c r="E94" s="24">
        <v>1250</v>
      </c>
      <c r="F94" s="24">
        <f t="shared" si="15"/>
        <v>96250</v>
      </c>
      <c r="G94" s="58"/>
    </row>
    <row r="95" spans="1:7" ht="16.5" customHeight="1" x14ac:dyDescent="0.25">
      <c r="A95" s="177">
        <v>76</v>
      </c>
      <c r="B95" s="34" t="s">
        <v>113</v>
      </c>
      <c r="C95" s="59" t="s">
        <v>12</v>
      </c>
      <c r="D95" s="35">
        <v>0.15</v>
      </c>
      <c r="E95" s="27">
        <v>18000</v>
      </c>
      <c r="F95" s="27">
        <f t="shared" ref="F95:F96" si="16">D95*E95</f>
        <v>2700</v>
      </c>
      <c r="G95" s="36"/>
    </row>
    <row r="96" spans="1:7" ht="16.5" customHeight="1" x14ac:dyDescent="0.25">
      <c r="A96" s="177">
        <v>77</v>
      </c>
      <c r="B96" s="31" t="s">
        <v>25</v>
      </c>
      <c r="C96" s="57" t="s">
        <v>12</v>
      </c>
      <c r="D96" s="32">
        <f>D95</f>
        <v>0.15</v>
      </c>
      <c r="E96" s="24">
        <v>36500</v>
      </c>
      <c r="F96" s="24">
        <f t="shared" si="16"/>
        <v>5475</v>
      </c>
      <c r="G96" s="58"/>
    </row>
    <row r="97" spans="1:9" s="12" customFormat="1" ht="15.75" customHeight="1" x14ac:dyDescent="0.25">
      <c r="A97" s="174" t="s">
        <v>98</v>
      </c>
      <c r="B97" s="175"/>
      <c r="C97" s="175"/>
      <c r="D97" s="175"/>
      <c r="E97" s="175"/>
      <c r="F97" s="175"/>
      <c r="G97" s="176"/>
    </row>
    <row r="98" spans="1:9" ht="16.5" customHeight="1" x14ac:dyDescent="0.25">
      <c r="A98" s="177">
        <v>78</v>
      </c>
      <c r="B98" s="34" t="s">
        <v>71</v>
      </c>
      <c r="C98" s="59" t="s">
        <v>8</v>
      </c>
      <c r="D98" s="35">
        <v>213</v>
      </c>
      <c r="E98" s="27">
        <v>450</v>
      </c>
      <c r="F98" s="27">
        <f t="shared" si="14"/>
        <v>95850</v>
      </c>
      <c r="G98" s="36"/>
    </row>
    <row r="99" spans="1:9" ht="16.5" customHeight="1" x14ac:dyDescent="0.25">
      <c r="A99" s="177">
        <v>79</v>
      </c>
      <c r="B99" s="31" t="s">
        <v>21</v>
      </c>
      <c r="C99" s="57" t="s">
        <v>8</v>
      </c>
      <c r="D99" s="32">
        <f>D98</f>
        <v>213</v>
      </c>
      <c r="E99" s="24">
        <v>1690</v>
      </c>
      <c r="F99" s="24">
        <f t="shared" si="14"/>
        <v>359970</v>
      </c>
      <c r="G99" s="58"/>
    </row>
    <row r="100" spans="1:9" s="12" customFormat="1" ht="15.75" customHeight="1" x14ac:dyDescent="0.25">
      <c r="A100" s="177">
        <v>80</v>
      </c>
      <c r="B100" s="34" t="s">
        <v>99</v>
      </c>
      <c r="C100" s="59" t="s">
        <v>8</v>
      </c>
      <c r="D100" s="35">
        <v>213</v>
      </c>
      <c r="E100" s="27">
        <v>280</v>
      </c>
      <c r="F100" s="27">
        <f t="shared" si="14"/>
        <v>59640</v>
      </c>
      <c r="G100" s="58"/>
    </row>
    <row r="101" spans="1:9" s="11" customFormat="1" x14ac:dyDescent="0.25">
      <c r="A101" s="177">
        <v>81</v>
      </c>
      <c r="B101" s="22" t="s">
        <v>100</v>
      </c>
      <c r="C101" s="23" t="s">
        <v>8</v>
      </c>
      <c r="D101" s="24">
        <f>D100</f>
        <v>213</v>
      </c>
      <c r="E101" s="24">
        <v>465</v>
      </c>
      <c r="F101" s="24">
        <f t="shared" si="14"/>
        <v>99045</v>
      </c>
      <c r="G101" s="81"/>
      <c r="H101" s="12"/>
      <c r="I101" s="12"/>
    </row>
    <row r="102" spans="1:9" ht="16.5" customHeight="1" x14ac:dyDescent="0.25">
      <c r="A102" s="177">
        <v>82</v>
      </c>
      <c r="B102" s="34" t="s">
        <v>107</v>
      </c>
      <c r="C102" s="59" t="s">
        <v>8</v>
      </c>
      <c r="D102" s="35">
        <v>30</v>
      </c>
      <c r="E102" s="27">
        <v>450</v>
      </c>
      <c r="F102" s="27">
        <f t="shared" si="14"/>
        <v>13500</v>
      </c>
      <c r="G102" s="36"/>
    </row>
    <row r="103" spans="1:9" ht="16.5" customHeight="1" x14ac:dyDescent="0.25">
      <c r="A103" s="177">
        <v>83</v>
      </c>
      <c r="B103" s="31" t="s">
        <v>108</v>
      </c>
      <c r="C103" s="57" t="s">
        <v>8</v>
      </c>
      <c r="D103" s="32">
        <v>30</v>
      </c>
      <c r="E103" s="24">
        <v>1550</v>
      </c>
      <c r="F103" s="24">
        <f t="shared" si="14"/>
        <v>46500</v>
      </c>
      <c r="G103" s="58"/>
    </row>
    <row r="104" spans="1:9" s="14" customFormat="1" x14ac:dyDescent="0.25">
      <c r="A104" s="174" t="s">
        <v>72</v>
      </c>
      <c r="B104" s="175"/>
      <c r="C104" s="175"/>
      <c r="D104" s="175"/>
      <c r="E104" s="175"/>
      <c r="F104" s="175">
        <f t="shared" ref="F104:F111" si="17">D104*E104</f>
        <v>0</v>
      </c>
      <c r="G104" s="176"/>
    </row>
    <row r="105" spans="1:9" s="11" customFormat="1" x14ac:dyDescent="0.25">
      <c r="A105" s="80">
        <v>84</v>
      </c>
      <c r="B105" s="60" t="s">
        <v>101</v>
      </c>
      <c r="C105" s="26" t="s">
        <v>8</v>
      </c>
      <c r="D105" s="10">
        <f>(35.5+35.5+6+6)</f>
        <v>83</v>
      </c>
      <c r="E105" s="27">
        <v>680</v>
      </c>
      <c r="F105" s="27">
        <f t="shared" si="17"/>
        <v>56440</v>
      </c>
      <c r="G105" s="81"/>
      <c r="H105" s="12"/>
      <c r="I105" s="12"/>
    </row>
    <row r="106" spans="1:9" s="11" customFormat="1" x14ac:dyDescent="0.25">
      <c r="A106" s="80">
        <v>85</v>
      </c>
      <c r="B106" s="22" t="s">
        <v>60</v>
      </c>
      <c r="C106" s="23" t="s">
        <v>5</v>
      </c>
      <c r="D106" s="24">
        <f>D105*0.1</f>
        <v>8.3000000000000007</v>
      </c>
      <c r="E106" s="24">
        <v>1750</v>
      </c>
      <c r="F106" s="24">
        <f t="shared" si="17"/>
        <v>14525.000000000002</v>
      </c>
      <c r="G106" s="81"/>
      <c r="H106" s="12"/>
      <c r="I106" s="12"/>
    </row>
    <row r="107" spans="1:9" s="11" customFormat="1" x14ac:dyDescent="0.25">
      <c r="A107" s="80">
        <v>86</v>
      </c>
      <c r="B107" s="60" t="s">
        <v>102</v>
      </c>
      <c r="C107" s="26" t="s">
        <v>8</v>
      </c>
      <c r="D107" s="27">
        <v>9.9600000000000009</v>
      </c>
      <c r="E107" s="27">
        <v>2900</v>
      </c>
      <c r="F107" s="27">
        <f t="shared" si="17"/>
        <v>28884.000000000004</v>
      </c>
      <c r="G107" s="61"/>
    </row>
    <row r="108" spans="1:9" s="11" customFormat="1" ht="16.5" customHeight="1" x14ac:dyDescent="0.25">
      <c r="A108" s="80">
        <v>87</v>
      </c>
      <c r="B108" s="22" t="s">
        <v>58</v>
      </c>
      <c r="C108" s="57" t="s">
        <v>5</v>
      </c>
      <c r="D108" s="32">
        <f>D107</f>
        <v>9.9600000000000009</v>
      </c>
      <c r="E108" s="24">
        <v>2750</v>
      </c>
      <c r="F108" s="24">
        <f t="shared" si="17"/>
        <v>27390.000000000004</v>
      </c>
      <c r="G108" s="33"/>
    </row>
    <row r="109" spans="1:9" s="12" customFormat="1" ht="15.75" customHeight="1" x14ac:dyDescent="0.25">
      <c r="A109" s="80">
        <v>88</v>
      </c>
      <c r="B109" s="31" t="s">
        <v>15</v>
      </c>
      <c r="C109" s="57" t="s">
        <v>8</v>
      </c>
      <c r="D109" s="32">
        <f>D107</f>
        <v>9.9600000000000009</v>
      </c>
      <c r="E109" s="24">
        <v>120</v>
      </c>
      <c r="F109" s="24">
        <f t="shared" si="17"/>
        <v>1195.2</v>
      </c>
      <c r="G109" s="37"/>
    </row>
    <row r="110" spans="1:9" s="11" customFormat="1" x14ac:dyDescent="0.25">
      <c r="A110" s="80">
        <v>89</v>
      </c>
      <c r="B110" s="60" t="s">
        <v>73</v>
      </c>
      <c r="C110" s="26" t="s">
        <v>8</v>
      </c>
      <c r="D110" s="27">
        <f>D105</f>
        <v>83</v>
      </c>
      <c r="E110" s="27">
        <v>250</v>
      </c>
      <c r="F110" s="27">
        <f t="shared" si="17"/>
        <v>20750</v>
      </c>
      <c r="G110" s="61"/>
    </row>
    <row r="111" spans="1:9" s="11" customFormat="1" x14ac:dyDescent="0.25">
      <c r="A111" s="80">
        <v>90</v>
      </c>
      <c r="B111" s="22" t="s">
        <v>74</v>
      </c>
      <c r="C111" s="23" t="s">
        <v>12</v>
      </c>
      <c r="D111" s="24">
        <f>D110*0.3*2.4</f>
        <v>59.759999999999991</v>
      </c>
      <c r="E111" s="24">
        <v>2500</v>
      </c>
      <c r="F111" s="24">
        <f t="shared" si="17"/>
        <v>149399.99999999997</v>
      </c>
      <c r="G111" s="61"/>
    </row>
    <row r="112" spans="1:9" s="11" customFormat="1" x14ac:dyDescent="0.25">
      <c r="A112" s="80">
        <v>91</v>
      </c>
      <c r="B112" s="34" t="s">
        <v>77</v>
      </c>
      <c r="C112" s="59" t="s">
        <v>26</v>
      </c>
      <c r="D112" s="35">
        <f>37.3+(3*3.6)</f>
        <v>48.099999999999994</v>
      </c>
      <c r="E112" s="27">
        <v>450</v>
      </c>
      <c r="F112" s="27">
        <v>10800</v>
      </c>
      <c r="G112" s="82"/>
    </row>
    <row r="113" spans="1:7" s="11" customFormat="1" x14ac:dyDescent="0.25">
      <c r="A113" s="80">
        <v>92</v>
      </c>
      <c r="B113" s="31" t="s">
        <v>78</v>
      </c>
      <c r="C113" s="57" t="s">
        <v>26</v>
      </c>
      <c r="D113" s="32">
        <f>D112</f>
        <v>48.099999999999994</v>
      </c>
      <c r="E113" s="24">
        <v>550</v>
      </c>
      <c r="F113" s="24">
        <v>21450</v>
      </c>
      <c r="G113" s="37"/>
    </row>
    <row r="114" spans="1:7" s="11" customFormat="1" ht="15.75" thickBot="1" x14ac:dyDescent="0.3">
      <c r="A114" s="80">
        <v>93</v>
      </c>
      <c r="B114" s="83" t="s">
        <v>97</v>
      </c>
      <c r="C114" s="84" t="s">
        <v>4</v>
      </c>
      <c r="D114" s="85">
        <v>2</v>
      </c>
      <c r="E114" s="86">
        <v>500</v>
      </c>
      <c r="F114" s="86">
        <f>D114*E114</f>
        <v>1000</v>
      </c>
      <c r="G114" s="87"/>
    </row>
    <row r="115" spans="1:7" ht="16.5" customHeight="1" thickBot="1" x14ac:dyDescent="0.3">
      <c r="A115" s="140" t="s">
        <v>13</v>
      </c>
      <c r="B115" s="141"/>
      <c r="C115" s="75"/>
      <c r="D115" s="75"/>
      <c r="E115" s="75"/>
      <c r="F115" s="75">
        <f>SUM(F39:F114)</f>
        <v>1684487.2545999999</v>
      </c>
      <c r="G115" s="76"/>
    </row>
    <row r="116" spans="1:7" ht="16.5" customHeight="1" thickBot="1" x14ac:dyDescent="0.3">
      <c r="A116" s="137" t="s">
        <v>312</v>
      </c>
      <c r="B116" s="138"/>
      <c r="C116" s="138"/>
      <c r="D116" s="138"/>
      <c r="E116" s="138"/>
      <c r="F116" s="138"/>
      <c r="G116" s="139"/>
    </row>
    <row r="117" spans="1:7" s="16" customFormat="1" ht="16.5" customHeight="1" x14ac:dyDescent="0.25">
      <c r="A117" s="178">
        <v>94</v>
      </c>
      <c r="B117" s="52" t="s">
        <v>131</v>
      </c>
      <c r="C117" s="53" t="s">
        <v>4</v>
      </c>
      <c r="D117" s="54">
        <f>D118</f>
        <v>1</v>
      </c>
      <c r="E117" s="21">
        <v>1800</v>
      </c>
      <c r="F117" s="21">
        <f>D117*E117</f>
        <v>1800</v>
      </c>
      <c r="G117" s="55"/>
    </row>
    <row r="118" spans="1:7" s="11" customFormat="1" ht="16.5" customHeight="1" x14ac:dyDescent="0.25">
      <c r="A118" s="177">
        <v>95</v>
      </c>
      <c r="B118" s="31" t="s">
        <v>132</v>
      </c>
      <c r="C118" s="57" t="s">
        <v>4</v>
      </c>
      <c r="D118" s="32">
        <v>1</v>
      </c>
      <c r="E118" s="24">
        <v>1500</v>
      </c>
      <c r="F118" s="24">
        <f t="shared" ref="F118" si="18">D118*E118</f>
        <v>1500</v>
      </c>
      <c r="G118" s="33"/>
    </row>
    <row r="119" spans="1:7" s="16" customFormat="1" ht="16.5" customHeight="1" x14ac:dyDescent="0.25">
      <c r="A119" s="177">
        <v>96</v>
      </c>
      <c r="B119" s="34" t="s">
        <v>29</v>
      </c>
      <c r="C119" s="59" t="s">
        <v>4</v>
      </c>
      <c r="D119" s="35">
        <f>SUM(D120:D123)</f>
        <v>14</v>
      </c>
      <c r="E119" s="27">
        <v>300</v>
      </c>
      <c r="F119" s="27">
        <f>D119*E119</f>
        <v>4200</v>
      </c>
      <c r="G119" s="36"/>
    </row>
    <row r="120" spans="1:7" s="11" customFormat="1" ht="16.5" customHeight="1" x14ac:dyDescent="0.25">
      <c r="A120" s="177">
        <v>97</v>
      </c>
      <c r="B120" s="31" t="s">
        <v>133</v>
      </c>
      <c r="C120" s="57" t="s">
        <v>4</v>
      </c>
      <c r="D120" s="32">
        <v>1</v>
      </c>
      <c r="E120" s="24">
        <v>394</v>
      </c>
      <c r="F120" s="24">
        <f t="shared" ref="F120:F126" si="19">D120*E120</f>
        <v>394</v>
      </c>
      <c r="G120" s="33"/>
    </row>
    <row r="121" spans="1:7" s="11" customFormat="1" ht="16.5" customHeight="1" x14ac:dyDescent="0.25">
      <c r="A121" s="177">
        <v>98</v>
      </c>
      <c r="B121" s="31" t="s">
        <v>134</v>
      </c>
      <c r="C121" s="57" t="s">
        <v>4</v>
      </c>
      <c r="D121" s="32">
        <v>3</v>
      </c>
      <c r="E121" s="24">
        <v>98.54</v>
      </c>
      <c r="F121" s="24">
        <f t="shared" si="19"/>
        <v>295.62</v>
      </c>
      <c r="G121" s="33"/>
    </row>
    <row r="122" spans="1:7" s="11" customFormat="1" ht="16.5" customHeight="1" x14ac:dyDescent="0.25">
      <c r="A122" s="177">
        <v>99</v>
      </c>
      <c r="B122" s="31" t="s">
        <v>135</v>
      </c>
      <c r="C122" s="57" t="s">
        <v>4</v>
      </c>
      <c r="D122" s="32">
        <v>2</v>
      </c>
      <c r="E122" s="24">
        <v>116</v>
      </c>
      <c r="F122" s="24">
        <f t="shared" si="19"/>
        <v>232</v>
      </c>
      <c r="G122" s="33"/>
    </row>
    <row r="123" spans="1:7" s="11" customFormat="1" ht="16.5" customHeight="1" x14ac:dyDescent="0.25">
      <c r="A123" s="177">
        <v>100</v>
      </c>
      <c r="B123" s="31" t="s">
        <v>136</v>
      </c>
      <c r="C123" s="57" t="s">
        <v>4</v>
      </c>
      <c r="D123" s="32">
        <v>8</v>
      </c>
      <c r="E123" s="24">
        <v>783</v>
      </c>
      <c r="F123" s="24">
        <f t="shared" si="19"/>
        <v>6264</v>
      </c>
      <c r="G123" s="33"/>
    </row>
    <row r="124" spans="1:7" s="16" customFormat="1" ht="16.5" customHeight="1" x14ac:dyDescent="0.25">
      <c r="A124" s="177">
        <v>101</v>
      </c>
      <c r="B124" s="34" t="s">
        <v>34</v>
      </c>
      <c r="C124" s="59" t="s">
        <v>4</v>
      </c>
      <c r="D124" s="35">
        <v>2</v>
      </c>
      <c r="E124" s="27">
        <v>200</v>
      </c>
      <c r="F124" s="27">
        <f t="shared" si="19"/>
        <v>400</v>
      </c>
      <c r="G124" s="36"/>
    </row>
    <row r="125" spans="1:7" s="11" customFormat="1" ht="16.5" customHeight="1" x14ac:dyDescent="0.25">
      <c r="A125" s="177">
        <v>102</v>
      </c>
      <c r="B125" s="31" t="s">
        <v>137</v>
      </c>
      <c r="C125" s="57" t="s">
        <v>4</v>
      </c>
      <c r="D125" s="32">
        <f>D124</f>
        <v>2</v>
      </c>
      <c r="E125" s="24">
        <v>113</v>
      </c>
      <c r="F125" s="24">
        <f t="shared" si="19"/>
        <v>226</v>
      </c>
      <c r="G125" s="33"/>
    </row>
    <row r="126" spans="1:7" s="11" customFormat="1" ht="16.5" customHeight="1" x14ac:dyDescent="0.25">
      <c r="A126" s="177">
        <v>103</v>
      </c>
      <c r="B126" s="31" t="s">
        <v>138</v>
      </c>
      <c r="C126" s="57" t="s">
        <v>4</v>
      </c>
      <c r="D126" s="32">
        <v>2</v>
      </c>
      <c r="E126" s="24">
        <v>14.3</v>
      </c>
      <c r="F126" s="24">
        <f t="shared" si="19"/>
        <v>28.6</v>
      </c>
      <c r="G126" s="33"/>
    </row>
    <row r="127" spans="1:7" s="16" customFormat="1" ht="16.5" customHeight="1" x14ac:dyDescent="0.25">
      <c r="A127" s="177">
        <v>104</v>
      </c>
      <c r="B127" s="34" t="s">
        <v>139</v>
      </c>
      <c r="C127" s="59" t="s">
        <v>4</v>
      </c>
      <c r="D127" s="35">
        <f>SUM(D128:D131)</f>
        <v>78</v>
      </c>
      <c r="E127" s="27">
        <v>350</v>
      </c>
      <c r="F127" s="27">
        <f>D127*E127</f>
        <v>27300</v>
      </c>
      <c r="G127" s="36"/>
    </row>
    <row r="128" spans="1:7" s="11" customFormat="1" ht="16.5" customHeight="1" x14ac:dyDescent="0.25">
      <c r="A128" s="177">
        <v>105</v>
      </c>
      <c r="B128" s="31" t="s">
        <v>140</v>
      </c>
      <c r="C128" s="57" t="s">
        <v>4</v>
      </c>
      <c r="D128" s="32">
        <v>1</v>
      </c>
      <c r="E128" s="24">
        <v>351.41</v>
      </c>
      <c r="F128" s="24">
        <f t="shared" ref="F128:F129" si="20">D128*E128</f>
        <v>351.41</v>
      </c>
      <c r="G128" s="33"/>
    </row>
    <row r="129" spans="1:7" s="16" customFormat="1" ht="16.5" customHeight="1" x14ac:dyDescent="0.25">
      <c r="A129" s="177">
        <v>106</v>
      </c>
      <c r="B129" s="34" t="s">
        <v>31</v>
      </c>
      <c r="C129" s="59" t="s">
        <v>4</v>
      </c>
      <c r="D129" s="35">
        <v>35</v>
      </c>
      <c r="E129" s="27">
        <v>400</v>
      </c>
      <c r="F129" s="27">
        <f t="shared" si="20"/>
        <v>14000</v>
      </c>
      <c r="G129" s="36"/>
    </row>
    <row r="130" spans="1:7" s="11" customFormat="1" ht="16.5" customHeight="1" x14ac:dyDescent="0.25">
      <c r="A130" s="177">
        <v>107</v>
      </c>
      <c r="B130" s="31" t="s">
        <v>141</v>
      </c>
      <c r="C130" s="57" t="s">
        <v>4</v>
      </c>
      <c r="D130" s="32">
        <f>D129</f>
        <v>35</v>
      </c>
      <c r="E130" s="24">
        <v>3233</v>
      </c>
      <c r="F130" s="24">
        <f>D130*E130</f>
        <v>113155</v>
      </c>
      <c r="G130" s="33"/>
    </row>
    <row r="131" spans="1:7" s="16" customFormat="1" ht="16.5" customHeight="1" x14ac:dyDescent="0.25">
      <c r="A131" s="177">
        <v>108</v>
      </c>
      <c r="B131" s="34" t="s">
        <v>32</v>
      </c>
      <c r="C131" s="59"/>
      <c r="D131" s="35">
        <f>SUM(D132:D134)</f>
        <v>7</v>
      </c>
      <c r="E131" s="27">
        <v>150</v>
      </c>
      <c r="F131" s="27">
        <f>D131*E131</f>
        <v>1050</v>
      </c>
      <c r="G131" s="36"/>
    </row>
    <row r="132" spans="1:7" s="11" customFormat="1" ht="17.25" customHeight="1" x14ac:dyDescent="0.25">
      <c r="A132" s="177">
        <v>109</v>
      </c>
      <c r="B132" s="31" t="s">
        <v>142</v>
      </c>
      <c r="C132" s="57" t="s">
        <v>4</v>
      </c>
      <c r="D132" s="32">
        <v>4</v>
      </c>
      <c r="E132" s="24">
        <v>120</v>
      </c>
      <c r="F132" s="24">
        <f t="shared" ref="F132" si="21">D132*E132</f>
        <v>480</v>
      </c>
      <c r="G132" s="33"/>
    </row>
    <row r="133" spans="1:7" s="11" customFormat="1" ht="17.25" customHeight="1" x14ac:dyDescent="0.25">
      <c r="A133" s="177">
        <v>110</v>
      </c>
      <c r="B133" s="31" t="s">
        <v>143</v>
      </c>
      <c r="C133" s="57" t="s">
        <v>4</v>
      </c>
      <c r="D133" s="32">
        <v>2</v>
      </c>
      <c r="E133" s="24">
        <v>408</v>
      </c>
      <c r="F133" s="24">
        <f t="shared" ref="F133:F134" si="22">D133*E133</f>
        <v>816</v>
      </c>
      <c r="G133" s="33"/>
    </row>
    <row r="134" spans="1:7" s="11" customFormat="1" ht="16.5" customHeight="1" x14ac:dyDescent="0.25">
      <c r="A134" s="177">
        <v>111</v>
      </c>
      <c r="B134" s="31" t="s">
        <v>144</v>
      </c>
      <c r="C134" s="57" t="s">
        <v>4</v>
      </c>
      <c r="D134" s="32">
        <v>1</v>
      </c>
      <c r="E134" s="24">
        <v>295</v>
      </c>
      <c r="F134" s="24">
        <f t="shared" si="22"/>
        <v>295</v>
      </c>
      <c r="G134" s="33"/>
    </row>
    <row r="135" spans="1:7" s="16" customFormat="1" ht="18" customHeight="1" x14ac:dyDescent="0.25">
      <c r="A135" s="177">
        <v>112</v>
      </c>
      <c r="B135" s="34" t="s">
        <v>33</v>
      </c>
      <c r="C135" s="59" t="s">
        <v>4</v>
      </c>
      <c r="D135" s="35">
        <f>D136+D137</f>
        <v>8</v>
      </c>
      <c r="E135" s="27">
        <v>150</v>
      </c>
      <c r="F135" s="27">
        <f>D135*E135</f>
        <v>1200</v>
      </c>
      <c r="G135" s="36"/>
    </row>
    <row r="136" spans="1:7" s="11" customFormat="1" ht="15" customHeight="1" x14ac:dyDescent="0.25">
      <c r="A136" s="177">
        <v>113</v>
      </c>
      <c r="B136" s="31" t="s">
        <v>145</v>
      </c>
      <c r="C136" s="57" t="s">
        <v>4</v>
      </c>
      <c r="D136" s="32">
        <v>5</v>
      </c>
      <c r="E136" s="24">
        <v>52.8</v>
      </c>
      <c r="F136" s="24">
        <f t="shared" ref="F136:F158" si="23">D136*E136</f>
        <v>264</v>
      </c>
      <c r="G136" s="33"/>
    </row>
    <row r="137" spans="1:7" s="11" customFormat="1" ht="16.5" customHeight="1" x14ac:dyDescent="0.25">
      <c r="A137" s="177">
        <v>114</v>
      </c>
      <c r="B137" s="31" t="s">
        <v>146</v>
      </c>
      <c r="C137" s="57" t="s">
        <v>4</v>
      </c>
      <c r="D137" s="32">
        <v>3</v>
      </c>
      <c r="E137" s="24">
        <v>121.72</v>
      </c>
      <c r="F137" s="24">
        <f t="shared" si="23"/>
        <v>365.15999999999997</v>
      </c>
      <c r="G137" s="33"/>
    </row>
    <row r="138" spans="1:7" s="16" customFormat="1" ht="18" customHeight="1" x14ac:dyDescent="0.25">
      <c r="A138" s="177">
        <v>115</v>
      </c>
      <c r="B138" s="34" t="s">
        <v>147</v>
      </c>
      <c r="C138" s="59" t="s">
        <v>4</v>
      </c>
      <c r="D138" s="35">
        <v>26</v>
      </c>
      <c r="E138" s="27">
        <v>300</v>
      </c>
      <c r="F138" s="27">
        <f t="shared" si="23"/>
        <v>7800</v>
      </c>
      <c r="G138" s="36"/>
    </row>
    <row r="139" spans="1:7" ht="16.5" customHeight="1" x14ac:dyDescent="0.25">
      <c r="A139" s="177">
        <v>116</v>
      </c>
      <c r="B139" s="31" t="s">
        <v>149</v>
      </c>
      <c r="C139" s="57" t="s">
        <v>4</v>
      </c>
      <c r="D139" s="32">
        <f>D138</f>
        <v>26</v>
      </c>
      <c r="E139" s="24">
        <v>57.3</v>
      </c>
      <c r="F139" s="24">
        <f t="shared" si="23"/>
        <v>1489.8</v>
      </c>
      <c r="G139" s="33"/>
    </row>
    <row r="140" spans="1:7" ht="16.5" customHeight="1" x14ac:dyDescent="0.25">
      <c r="A140" s="177">
        <v>117</v>
      </c>
      <c r="B140" s="31" t="s">
        <v>148</v>
      </c>
      <c r="C140" s="57" t="s">
        <v>4</v>
      </c>
      <c r="D140" s="32">
        <v>8</v>
      </c>
      <c r="E140" s="24">
        <v>19.079999999999998</v>
      </c>
      <c r="F140" s="24">
        <f t="shared" si="23"/>
        <v>152.63999999999999</v>
      </c>
      <c r="G140" s="33"/>
    </row>
    <row r="141" spans="1:7" s="16" customFormat="1" ht="18" customHeight="1" x14ac:dyDescent="0.25">
      <c r="A141" s="177">
        <v>118</v>
      </c>
      <c r="B141" s="34" t="s">
        <v>172</v>
      </c>
      <c r="C141" s="59" t="s">
        <v>27</v>
      </c>
      <c r="D141" s="35">
        <v>125</v>
      </c>
      <c r="E141" s="27">
        <v>150</v>
      </c>
      <c r="F141" s="27">
        <f t="shared" si="23"/>
        <v>18750</v>
      </c>
      <c r="G141" s="36"/>
    </row>
    <row r="142" spans="1:7" ht="16.5" customHeight="1" x14ac:dyDescent="0.25">
      <c r="A142" s="177">
        <v>119</v>
      </c>
      <c r="B142" s="31" t="s">
        <v>150</v>
      </c>
      <c r="C142" s="57" t="s">
        <v>27</v>
      </c>
      <c r="D142" s="32">
        <f>D141</f>
        <v>125</v>
      </c>
      <c r="E142" s="24">
        <f>645/2</f>
        <v>322.5</v>
      </c>
      <c r="F142" s="88">
        <f t="shared" si="23"/>
        <v>40312.5</v>
      </c>
      <c r="G142" s="33"/>
    </row>
    <row r="143" spans="1:7" s="16" customFormat="1" ht="18" customHeight="1" x14ac:dyDescent="0.25">
      <c r="A143" s="177">
        <v>120</v>
      </c>
      <c r="B143" s="34" t="s">
        <v>185</v>
      </c>
      <c r="C143" s="59" t="s">
        <v>4</v>
      </c>
      <c r="D143" s="35">
        <f>SUM(D144:D153)</f>
        <v>183</v>
      </c>
      <c r="E143" s="27">
        <v>200</v>
      </c>
      <c r="F143" s="27">
        <f>D143*E143</f>
        <v>36600</v>
      </c>
      <c r="G143" s="36"/>
    </row>
    <row r="144" spans="1:7" s="11" customFormat="1" ht="16.5" customHeight="1" x14ac:dyDescent="0.25">
      <c r="A144" s="177">
        <v>121</v>
      </c>
      <c r="B144" s="31" t="s">
        <v>151</v>
      </c>
      <c r="C144" s="57" t="s">
        <v>4</v>
      </c>
      <c r="D144" s="32">
        <v>3</v>
      </c>
      <c r="E144" s="24">
        <v>854</v>
      </c>
      <c r="F144" s="24">
        <f t="shared" si="23"/>
        <v>2562</v>
      </c>
      <c r="G144" s="33"/>
    </row>
    <row r="145" spans="1:7" s="11" customFormat="1" ht="16.5" customHeight="1" x14ac:dyDescent="0.25">
      <c r="A145" s="177">
        <v>122</v>
      </c>
      <c r="B145" s="31" t="s">
        <v>152</v>
      </c>
      <c r="C145" s="57" t="s">
        <v>4</v>
      </c>
      <c r="D145" s="32">
        <v>12</v>
      </c>
      <c r="E145" s="24">
        <v>326.47000000000003</v>
      </c>
      <c r="F145" s="24">
        <f t="shared" si="23"/>
        <v>3917.6400000000003</v>
      </c>
      <c r="G145" s="33"/>
    </row>
    <row r="146" spans="1:7" s="11" customFormat="1" ht="16.5" customHeight="1" x14ac:dyDescent="0.25">
      <c r="A146" s="177">
        <v>123</v>
      </c>
      <c r="B146" s="31" t="s">
        <v>153</v>
      </c>
      <c r="C146" s="57" t="s">
        <v>4</v>
      </c>
      <c r="D146" s="32">
        <v>4</v>
      </c>
      <c r="E146" s="24">
        <v>379</v>
      </c>
      <c r="F146" s="24">
        <f t="shared" si="23"/>
        <v>1516</v>
      </c>
      <c r="G146" s="33"/>
    </row>
    <row r="147" spans="1:7" s="11" customFormat="1" ht="16.5" customHeight="1" x14ac:dyDescent="0.25">
      <c r="A147" s="177">
        <v>124</v>
      </c>
      <c r="B147" s="31" t="s">
        <v>154</v>
      </c>
      <c r="C147" s="57" t="s">
        <v>4</v>
      </c>
      <c r="D147" s="32">
        <v>4</v>
      </c>
      <c r="E147" s="24">
        <v>419</v>
      </c>
      <c r="F147" s="24">
        <f t="shared" si="23"/>
        <v>1676</v>
      </c>
      <c r="G147" s="33"/>
    </row>
    <row r="148" spans="1:7" s="11" customFormat="1" ht="16.5" customHeight="1" x14ac:dyDescent="0.25">
      <c r="A148" s="177">
        <v>125</v>
      </c>
      <c r="B148" s="31" t="s">
        <v>155</v>
      </c>
      <c r="C148" s="57" t="s">
        <v>27</v>
      </c>
      <c r="D148" s="32">
        <v>125</v>
      </c>
      <c r="E148" s="24">
        <v>136</v>
      </c>
      <c r="F148" s="24">
        <f t="shared" si="23"/>
        <v>17000</v>
      </c>
      <c r="G148" s="33"/>
    </row>
    <row r="149" spans="1:7" s="11" customFormat="1" ht="16.5" customHeight="1" x14ac:dyDescent="0.25">
      <c r="A149" s="177">
        <v>126</v>
      </c>
      <c r="B149" s="31" t="s">
        <v>156</v>
      </c>
      <c r="C149" s="57" t="s">
        <v>4</v>
      </c>
      <c r="D149" s="32">
        <v>3</v>
      </c>
      <c r="E149" s="24">
        <v>194</v>
      </c>
      <c r="F149" s="24">
        <f t="shared" si="23"/>
        <v>582</v>
      </c>
      <c r="G149" s="33"/>
    </row>
    <row r="150" spans="1:7" s="11" customFormat="1" ht="16.5" customHeight="1" x14ac:dyDescent="0.25">
      <c r="A150" s="177">
        <v>127</v>
      </c>
      <c r="B150" s="31" t="s">
        <v>157</v>
      </c>
      <c r="C150" s="57" t="s">
        <v>4</v>
      </c>
      <c r="D150" s="32">
        <v>4</v>
      </c>
      <c r="E150" s="24">
        <v>107.51</v>
      </c>
      <c r="F150" s="24">
        <f t="shared" si="23"/>
        <v>430.04</v>
      </c>
      <c r="G150" s="33"/>
    </row>
    <row r="151" spans="1:7" s="11" customFormat="1" ht="16.5" customHeight="1" x14ac:dyDescent="0.25">
      <c r="A151" s="177">
        <v>128</v>
      </c>
      <c r="B151" s="31" t="s">
        <v>158</v>
      </c>
      <c r="C151" s="57" t="s">
        <v>4</v>
      </c>
      <c r="D151" s="32">
        <v>4</v>
      </c>
      <c r="E151" s="24">
        <v>127</v>
      </c>
      <c r="F151" s="24">
        <f t="shared" si="23"/>
        <v>508</v>
      </c>
      <c r="G151" s="33"/>
    </row>
    <row r="152" spans="1:7" s="11" customFormat="1" ht="16.5" customHeight="1" x14ac:dyDescent="0.25">
      <c r="A152" s="177">
        <v>129</v>
      </c>
      <c r="B152" s="31" t="s">
        <v>159</v>
      </c>
      <c r="C152" s="57" t="s">
        <v>4</v>
      </c>
      <c r="D152" s="32">
        <v>12</v>
      </c>
      <c r="E152" s="24">
        <v>184</v>
      </c>
      <c r="F152" s="24">
        <f t="shared" si="23"/>
        <v>2208</v>
      </c>
      <c r="G152" s="33"/>
    </row>
    <row r="153" spans="1:7" s="11" customFormat="1" ht="16.5" customHeight="1" x14ac:dyDescent="0.25">
      <c r="A153" s="177">
        <v>130</v>
      </c>
      <c r="B153" s="31" t="s">
        <v>160</v>
      </c>
      <c r="C153" s="57" t="s">
        <v>4</v>
      </c>
      <c r="D153" s="32">
        <v>12</v>
      </c>
      <c r="E153" s="24">
        <v>84.1</v>
      </c>
      <c r="F153" s="24">
        <f t="shared" si="23"/>
        <v>1009.1999999999999</v>
      </c>
      <c r="G153" s="33"/>
    </row>
    <row r="154" spans="1:7" s="16" customFormat="1" ht="18" customHeight="1" x14ac:dyDescent="0.25">
      <c r="A154" s="177">
        <v>131</v>
      </c>
      <c r="B154" s="34" t="s">
        <v>186</v>
      </c>
      <c r="C154" s="59" t="s">
        <v>4</v>
      </c>
      <c r="D154" s="35">
        <v>10</v>
      </c>
      <c r="E154" s="27">
        <v>35</v>
      </c>
      <c r="F154" s="27">
        <f>D154*E154</f>
        <v>350</v>
      </c>
      <c r="G154" s="36"/>
    </row>
    <row r="155" spans="1:7" s="11" customFormat="1" ht="16.5" customHeight="1" x14ac:dyDescent="0.25">
      <c r="A155" s="177">
        <v>132</v>
      </c>
      <c r="B155" s="31" t="s">
        <v>161</v>
      </c>
      <c r="C155" s="57" t="s">
        <v>4</v>
      </c>
      <c r="D155" s="32">
        <f>D154</f>
        <v>10</v>
      </c>
      <c r="E155" s="24">
        <v>20</v>
      </c>
      <c r="F155" s="24">
        <f t="shared" si="23"/>
        <v>200</v>
      </c>
      <c r="G155" s="33"/>
    </row>
    <row r="156" spans="1:7" s="16" customFormat="1" ht="16.5" customHeight="1" x14ac:dyDescent="0.25">
      <c r="A156" s="177">
        <v>133</v>
      </c>
      <c r="B156" s="34" t="s">
        <v>30</v>
      </c>
      <c r="C156" s="59" t="s">
        <v>28</v>
      </c>
      <c r="D156" s="35">
        <v>1</v>
      </c>
      <c r="E156" s="27">
        <v>6000</v>
      </c>
      <c r="F156" s="27">
        <f>D156*E156</f>
        <v>6000</v>
      </c>
      <c r="G156" s="36"/>
    </row>
    <row r="157" spans="1:7" s="11" customFormat="1" ht="16.5" customHeight="1" x14ac:dyDescent="0.25">
      <c r="A157" s="177">
        <v>134</v>
      </c>
      <c r="B157" s="31" t="s">
        <v>162</v>
      </c>
      <c r="C157" s="57" t="s">
        <v>27</v>
      </c>
      <c r="D157" s="32">
        <v>15</v>
      </c>
      <c r="E157" s="24">
        <v>85</v>
      </c>
      <c r="F157" s="24">
        <f t="shared" si="23"/>
        <v>1275</v>
      </c>
      <c r="G157" s="33"/>
    </row>
    <row r="158" spans="1:7" s="11" customFormat="1" ht="16.5" customHeight="1" x14ac:dyDescent="0.25">
      <c r="A158" s="177">
        <v>135</v>
      </c>
      <c r="B158" s="31" t="s">
        <v>163</v>
      </c>
      <c r="C158" s="57" t="s">
        <v>27</v>
      </c>
      <c r="D158" s="32">
        <v>15</v>
      </c>
      <c r="E158" s="24">
        <v>171</v>
      </c>
      <c r="F158" s="24">
        <f t="shared" si="23"/>
        <v>2565</v>
      </c>
      <c r="G158" s="33"/>
    </row>
    <row r="159" spans="1:7" s="16" customFormat="1" ht="16.5" customHeight="1" x14ac:dyDescent="0.25">
      <c r="A159" s="177">
        <v>136</v>
      </c>
      <c r="B159" s="34" t="s">
        <v>35</v>
      </c>
      <c r="C159" s="59" t="s">
        <v>27</v>
      </c>
      <c r="D159" s="35">
        <f>SUM(D160:D166)</f>
        <v>604</v>
      </c>
      <c r="E159" s="27">
        <v>65</v>
      </c>
      <c r="F159" s="27">
        <f>D159*E159</f>
        <v>39260</v>
      </c>
      <c r="G159" s="36"/>
    </row>
    <row r="160" spans="1:7" s="11" customFormat="1" ht="16.5" customHeight="1" x14ac:dyDescent="0.25">
      <c r="A160" s="177">
        <v>137</v>
      </c>
      <c r="B160" s="31" t="s">
        <v>164</v>
      </c>
      <c r="C160" s="57" t="s">
        <v>27</v>
      </c>
      <c r="D160" s="32">
        <v>25</v>
      </c>
      <c r="E160" s="24">
        <v>24.9</v>
      </c>
      <c r="F160" s="24">
        <f>D160*E160</f>
        <v>622.5</v>
      </c>
      <c r="G160" s="33"/>
    </row>
    <row r="161" spans="1:7" s="11" customFormat="1" ht="16.5" customHeight="1" x14ac:dyDescent="0.25">
      <c r="A161" s="177">
        <v>138</v>
      </c>
      <c r="B161" s="31" t="s">
        <v>165</v>
      </c>
      <c r="C161" s="57" t="s">
        <v>27</v>
      </c>
      <c r="D161" s="32">
        <v>350</v>
      </c>
      <c r="E161" s="24">
        <v>35</v>
      </c>
      <c r="F161" s="24">
        <f t="shared" ref="F161:F166" si="24">D161*E161</f>
        <v>12250</v>
      </c>
      <c r="G161" s="33"/>
    </row>
    <row r="162" spans="1:7" s="11" customFormat="1" ht="16.5" customHeight="1" x14ac:dyDescent="0.25">
      <c r="A162" s="177">
        <v>139</v>
      </c>
      <c r="B162" s="31" t="s">
        <v>166</v>
      </c>
      <c r="C162" s="57" t="s">
        <v>27</v>
      </c>
      <c r="D162" s="32">
        <v>5</v>
      </c>
      <c r="E162" s="24">
        <v>45</v>
      </c>
      <c r="F162" s="24">
        <f t="shared" si="24"/>
        <v>225</v>
      </c>
      <c r="G162" s="33"/>
    </row>
    <row r="163" spans="1:7" s="11" customFormat="1" ht="16.5" customHeight="1" x14ac:dyDescent="0.25">
      <c r="A163" s="177">
        <v>140</v>
      </c>
      <c r="B163" s="31" t="s">
        <v>167</v>
      </c>
      <c r="C163" s="57" t="s">
        <v>27</v>
      </c>
      <c r="D163" s="32">
        <v>190</v>
      </c>
      <c r="E163" s="24">
        <v>52</v>
      </c>
      <c r="F163" s="24">
        <f t="shared" si="24"/>
        <v>9880</v>
      </c>
      <c r="G163" s="33"/>
    </row>
    <row r="164" spans="1:7" s="11" customFormat="1" ht="16.5" customHeight="1" x14ac:dyDescent="0.25">
      <c r="A164" s="177">
        <v>141</v>
      </c>
      <c r="B164" s="31" t="s">
        <v>168</v>
      </c>
      <c r="C164" s="57" t="s">
        <v>27</v>
      </c>
      <c r="D164" s="32">
        <v>10</v>
      </c>
      <c r="E164" s="24">
        <v>112.59</v>
      </c>
      <c r="F164" s="24">
        <f t="shared" si="24"/>
        <v>1125.9000000000001</v>
      </c>
      <c r="G164" s="33"/>
    </row>
    <row r="165" spans="1:7" s="11" customFormat="1" ht="16.5" customHeight="1" x14ac:dyDescent="0.25">
      <c r="A165" s="177">
        <v>142</v>
      </c>
      <c r="B165" s="31" t="s">
        <v>169</v>
      </c>
      <c r="C165" s="57" t="s">
        <v>27</v>
      </c>
      <c r="D165" s="32">
        <v>6</v>
      </c>
      <c r="E165" s="24">
        <v>28.6</v>
      </c>
      <c r="F165" s="24">
        <f t="shared" si="24"/>
        <v>171.60000000000002</v>
      </c>
      <c r="G165" s="33"/>
    </row>
    <row r="166" spans="1:7" s="11" customFormat="1" ht="16.5" customHeight="1" x14ac:dyDescent="0.25">
      <c r="A166" s="177">
        <v>143</v>
      </c>
      <c r="B166" s="31" t="s">
        <v>170</v>
      </c>
      <c r="C166" s="57" t="s">
        <v>27</v>
      </c>
      <c r="D166" s="32">
        <v>18</v>
      </c>
      <c r="E166" s="24">
        <v>129.5</v>
      </c>
      <c r="F166" s="24">
        <f t="shared" si="24"/>
        <v>2331</v>
      </c>
      <c r="G166" s="33"/>
    </row>
    <row r="167" spans="1:7" s="16" customFormat="1" ht="16.5" customHeight="1" x14ac:dyDescent="0.25">
      <c r="A167" s="177">
        <v>144</v>
      </c>
      <c r="B167" s="34" t="s">
        <v>171</v>
      </c>
      <c r="C167" s="59" t="s">
        <v>4</v>
      </c>
      <c r="D167" s="35">
        <v>1</v>
      </c>
      <c r="E167" s="27">
        <v>550</v>
      </c>
      <c r="F167" s="27">
        <f t="shared" ref="F167:F174" si="25">D167*E167</f>
        <v>550</v>
      </c>
      <c r="G167" s="36"/>
    </row>
    <row r="168" spans="1:7" s="11" customFormat="1" ht="16.5" customHeight="1" x14ac:dyDescent="0.25">
      <c r="A168" s="177">
        <v>145</v>
      </c>
      <c r="B168" s="31" t="s">
        <v>175</v>
      </c>
      <c r="C168" s="57" t="s">
        <v>4</v>
      </c>
      <c r="D168" s="32">
        <v>1</v>
      </c>
      <c r="E168" s="24">
        <v>1912</v>
      </c>
      <c r="F168" s="24">
        <f t="shared" si="25"/>
        <v>1912</v>
      </c>
      <c r="G168" s="33"/>
    </row>
    <row r="169" spans="1:7" s="16" customFormat="1" ht="16.5" customHeight="1" x14ac:dyDescent="0.25">
      <c r="A169" s="177">
        <v>146</v>
      </c>
      <c r="B169" s="34" t="s">
        <v>51</v>
      </c>
      <c r="C169" s="59" t="s">
        <v>27</v>
      </c>
      <c r="D169" s="35">
        <f>79+8</f>
        <v>87</v>
      </c>
      <c r="E169" s="27">
        <v>40</v>
      </c>
      <c r="F169" s="27">
        <f t="shared" si="25"/>
        <v>3480</v>
      </c>
      <c r="G169" s="36"/>
    </row>
    <row r="170" spans="1:7" s="11" customFormat="1" ht="16.5" customHeight="1" x14ac:dyDescent="0.25">
      <c r="A170" s="177">
        <v>147</v>
      </c>
      <c r="B170" s="31" t="s">
        <v>173</v>
      </c>
      <c r="C170" s="57" t="s">
        <v>27</v>
      </c>
      <c r="D170" s="32">
        <f>D169</f>
        <v>87</v>
      </c>
      <c r="E170" s="24">
        <v>309</v>
      </c>
      <c r="F170" s="24">
        <f t="shared" si="25"/>
        <v>26883</v>
      </c>
      <c r="G170" s="33"/>
    </row>
    <row r="171" spans="1:7" s="16" customFormat="1" ht="16.5" customHeight="1" x14ac:dyDescent="0.25">
      <c r="A171" s="177">
        <v>148</v>
      </c>
      <c r="B171" s="34" t="s">
        <v>180</v>
      </c>
      <c r="C171" s="59" t="s">
        <v>4</v>
      </c>
      <c r="D171" s="35">
        <v>1</v>
      </c>
      <c r="E171" s="27">
        <v>350</v>
      </c>
      <c r="F171" s="27">
        <f t="shared" si="25"/>
        <v>350</v>
      </c>
      <c r="G171" s="36"/>
    </row>
    <row r="172" spans="1:7" s="11" customFormat="1" ht="16.5" customHeight="1" x14ac:dyDescent="0.25">
      <c r="A172" s="177">
        <v>149</v>
      </c>
      <c r="B172" s="31" t="s">
        <v>174</v>
      </c>
      <c r="C172" s="57" t="s">
        <v>4</v>
      </c>
      <c r="D172" s="32">
        <f>D171</f>
        <v>1</v>
      </c>
      <c r="E172" s="24">
        <v>3855</v>
      </c>
      <c r="F172" s="24">
        <f t="shared" si="25"/>
        <v>3855</v>
      </c>
      <c r="G172" s="33"/>
    </row>
    <row r="173" spans="1:7" s="16" customFormat="1" ht="16.5" customHeight="1" x14ac:dyDescent="0.25">
      <c r="A173" s="177">
        <v>150</v>
      </c>
      <c r="B173" s="34" t="s">
        <v>177</v>
      </c>
      <c r="C173" s="59" t="s">
        <v>4</v>
      </c>
      <c r="D173" s="35">
        <v>1</v>
      </c>
      <c r="E173" s="27">
        <v>350</v>
      </c>
      <c r="F173" s="27">
        <f t="shared" si="25"/>
        <v>350</v>
      </c>
      <c r="G173" s="36"/>
    </row>
    <row r="174" spans="1:7" s="11" customFormat="1" ht="16.5" customHeight="1" x14ac:dyDescent="0.25">
      <c r="A174" s="177">
        <v>151</v>
      </c>
      <c r="B174" s="31" t="s">
        <v>176</v>
      </c>
      <c r="C174" s="57" t="s">
        <v>4</v>
      </c>
      <c r="D174" s="32">
        <f>D173</f>
        <v>1</v>
      </c>
      <c r="E174" s="24">
        <v>930</v>
      </c>
      <c r="F174" s="24">
        <f t="shared" si="25"/>
        <v>930</v>
      </c>
      <c r="G174" s="33"/>
    </row>
    <row r="175" spans="1:7" s="11" customFormat="1" ht="16.5" customHeight="1" x14ac:dyDescent="0.25">
      <c r="A175" s="177">
        <v>152</v>
      </c>
      <c r="B175" s="31" t="s">
        <v>178</v>
      </c>
      <c r="C175" s="57" t="s">
        <v>4</v>
      </c>
      <c r="D175" s="32">
        <v>70</v>
      </c>
      <c r="E175" s="24">
        <v>22</v>
      </c>
      <c r="F175" s="24">
        <f t="shared" ref="F175:F176" si="26">D175*E175</f>
        <v>1540</v>
      </c>
      <c r="G175" s="33"/>
    </row>
    <row r="176" spans="1:7" s="11" customFormat="1" ht="16.5" customHeight="1" x14ac:dyDescent="0.25">
      <c r="A176" s="177">
        <v>153</v>
      </c>
      <c r="B176" s="31" t="s">
        <v>179</v>
      </c>
      <c r="C176" s="57" t="s">
        <v>4</v>
      </c>
      <c r="D176" s="32">
        <v>30</v>
      </c>
      <c r="E176" s="24">
        <v>32</v>
      </c>
      <c r="F176" s="24">
        <f t="shared" si="26"/>
        <v>960</v>
      </c>
      <c r="G176" s="33"/>
    </row>
    <row r="177" spans="1:7" s="16" customFormat="1" ht="16.5" customHeight="1" x14ac:dyDescent="0.25">
      <c r="A177" s="177">
        <v>154</v>
      </c>
      <c r="B177" s="34" t="s">
        <v>180</v>
      </c>
      <c r="C177" s="59" t="s">
        <v>4</v>
      </c>
      <c r="D177" s="35">
        <f>4+6</f>
        <v>10</v>
      </c>
      <c r="E177" s="27">
        <v>350</v>
      </c>
      <c r="F177" s="27">
        <f t="shared" ref="F177:F185" si="27">D177*E177</f>
        <v>3500</v>
      </c>
      <c r="G177" s="36"/>
    </row>
    <row r="178" spans="1:7" s="11" customFormat="1" ht="16.5" customHeight="1" x14ac:dyDescent="0.25">
      <c r="A178" s="177">
        <v>155</v>
      </c>
      <c r="B178" s="31" t="s">
        <v>174</v>
      </c>
      <c r="C178" s="57" t="s">
        <v>4</v>
      </c>
      <c r="D178" s="32">
        <f>D177</f>
        <v>10</v>
      </c>
      <c r="E178" s="24">
        <v>3855</v>
      </c>
      <c r="F178" s="24">
        <f t="shared" si="27"/>
        <v>38550</v>
      </c>
      <c r="G178" s="33"/>
    </row>
    <row r="179" spans="1:7" s="16" customFormat="1" ht="16.5" customHeight="1" x14ac:dyDescent="0.25">
      <c r="A179" s="177">
        <v>156</v>
      </c>
      <c r="B179" s="34" t="s">
        <v>51</v>
      </c>
      <c r="C179" s="59" t="s">
        <v>27</v>
      </c>
      <c r="D179" s="35">
        <v>79</v>
      </c>
      <c r="E179" s="27">
        <v>40</v>
      </c>
      <c r="F179" s="27">
        <f t="shared" si="27"/>
        <v>3160</v>
      </c>
      <c r="G179" s="36"/>
    </row>
    <row r="180" spans="1:7" s="11" customFormat="1" ht="16.5" customHeight="1" x14ac:dyDescent="0.25">
      <c r="A180" s="177">
        <v>157</v>
      </c>
      <c r="B180" s="31" t="s">
        <v>173</v>
      </c>
      <c r="C180" s="57" t="s">
        <v>27</v>
      </c>
      <c r="D180" s="32">
        <f>D179</f>
        <v>79</v>
      </c>
      <c r="E180" s="24">
        <v>309</v>
      </c>
      <c r="F180" s="24">
        <f t="shared" si="27"/>
        <v>24411</v>
      </c>
      <c r="G180" s="33"/>
    </row>
    <row r="181" spans="1:7" s="16" customFormat="1" ht="16.5" customHeight="1" x14ac:dyDescent="0.25">
      <c r="A181" s="177">
        <v>158</v>
      </c>
      <c r="B181" s="34" t="s">
        <v>35</v>
      </c>
      <c r="C181" s="59" t="s">
        <v>27</v>
      </c>
      <c r="D181" s="35">
        <f>30+80</f>
        <v>110</v>
      </c>
      <c r="E181" s="27">
        <v>65</v>
      </c>
      <c r="F181" s="27">
        <f t="shared" si="27"/>
        <v>7150</v>
      </c>
      <c r="G181" s="36"/>
    </row>
    <row r="182" spans="1:7" s="11" customFormat="1" ht="16.5" customHeight="1" x14ac:dyDescent="0.25">
      <c r="A182" s="177">
        <v>159</v>
      </c>
      <c r="B182" s="31" t="s">
        <v>181</v>
      </c>
      <c r="C182" s="57" t="s">
        <v>27</v>
      </c>
      <c r="D182" s="32">
        <f>D181</f>
        <v>110</v>
      </c>
      <c r="E182" s="24">
        <v>27.8</v>
      </c>
      <c r="F182" s="24">
        <f t="shared" si="27"/>
        <v>3058</v>
      </c>
      <c r="G182" s="33"/>
    </row>
    <row r="183" spans="1:7" s="16" customFormat="1" ht="16.5" customHeight="1" x14ac:dyDescent="0.25">
      <c r="A183" s="177">
        <v>160</v>
      </c>
      <c r="B183" s="34" t="s">
        <v>183</v>
      </c>
      <c r="C183" s="59" t="s">
        <v>27</v>
      </c>
      <c r="D183" s="35">
        <v>80</v>
      </c>
      <c r="E183" s="27">
        <v>35</v>
      </c>
      <c r="F183" s="27">
        <f t="shared" si="27"/>
        <v>2800</v>
      </c>
      <c r="G183" s="36"/>
    </row>
    <row r="184" spans="1:7" s="11" customFormat="1" ht="16.5" customHeight="1" x14ac:dyDescent="0.25">
      <c r="A184" s="177">
        <v>161</v>
      </c>
      <c r="B184" s="31" t="s">
        <v>182</v>
      </c>
      <c r="C184" s="57" t="s">
        <v>27</v>
      </c>
      <c r="D184" s="32">
        <f>D183</f>
        <v>80</v>
      </c>
      <c r="E184" s="24">
        <v>38</v>
      </c>
      <c r="F184" s="24">
        <f t="shared" si="27"/>
        <v>3040</v>
      </c>
      <c r="G184" s="33"/>
    </row>
    <row r="185" spans="1:7" ht="16.5" customHeight="1" thickBot="1" x14ac:dyDescent="0.3">
      <c r="A185" s="179">
        <v>162</v>
      </c>
      <c r="B185" s="38" t="s">
        <v>184</v>
      </c>
      <c r="C185" s="89" t="s">
        <v>4</v>
      </c>
      <c r="D185" s="39">
        <v>4</v>
      </c>
      <c r="E185" s="40">
        <v>60</v>
      </c>
      <c r="F185" s="40">
        <f t="shared" si="27"/>
        <v>240</v>
      </c>
      <c r="G185" s="41"/>
    </row>
    <row r="186" spans="1:7" ht="16.5" customHeight="1" thickBot="1" x14ac:dyDescent="0.3">
      <c r="A186" s="140" t="s">
        <v>13</v>
      </c>
      <c r="B186" s="141"/>
      <c r="C186" s="75"/>
      <c r="D186" s="75"/>
      <c r="E186" s="75"/>
      <c r="F186" s="75">
        <f>SUM(F117:F185)</f>
        <v>514105.61</v>
      </c>
      <c r="G186" s="76"/>
    </row>
    <row r="187" spans="1:7" ht="16.5" customHeight="1" thickBot="1" x14ac:dyDescent="0.3">
      <c r="A187" s="137" t="s">
        <v>311</v>
      </c>
      <c r="B187" s="138"/>
      <c r="C187" s="138"/>
      <c r="D187" s="138"/>
      <c r="E187" s="138"/>
      <c r="F187" s="138"/>
      <c r="G187" s="139"/>
    </row>
    <row r="188" spans="1:7" s="16" customFormat="1" ht="16.5" customHeight="1" x14ac:dyDescent="0.25">
      <c r="A188" s="178">
        <v>163</v>
      </c>
      <c r="B188" s="52" t="s">
        <v>228</v>
      </c>
      <c r="C188" s="53" t="s">
        <v>27</v>
      </c>
      <c r="D188" s="54">
        <f>D189</f>
        <v>26</v>
      </c>
      <c r="E188" s="21">
        <v>300</v>
      </c>
      <c r="F188" s="21">
        <f>D188*E188</f>
        <v>7800</v>
      </c>
      <c r="G188" s="55"/>
    </row>
    <row r="189" spans="1:7" s="11" customFormat="1" ht="16.5" customHeight="1" x14ac:dyDescent="0.25">
      <c r="A189" s="177">
        <v>164</v>
      </c>
      <c r="B189" s="31" t="s">
        <v>190</v>
      </c>
      <c r="C189" s="57" t="s">
        <v>27</v>
      </c>
      <c r="D189" s="32">
        <v>26</v>
      </c>
      <c r="E189" s="24">
        <v>112.26</v>
      </c>
      <c r="F189" s="24">
        <f>D189*E189</f>
        <v>2918.76</v>
      </c>
      <c r="G189" s="33"/>
    </row>
    <row r="190" spans="1:7" s="16" customFormat="1" ht="16.5" customHeight="1" x14ac:dyDescent="0.25">
      <c r="A190" s="177">
        <v>165</v>
      </c>
      <c r="B190" s="34" t="s">
        <v>321</v>
      </c>
      <c r="C190" s="59" t="s">
        <v>27</v>
      </c>
      <c r="D190" s="35">
        <f>D191</f>
        <v>20.5</v>
      </c>
      <c r="E190" s="27">
        <v>200</v>
      </c>
      <c r="F190" s="27">
        <f>D190*E190</f>
        <v>4100</v>
      </c>
      <c r="G190" s="36"/>
    </row>
    <row r="191" spans="1:7" s="11" customFormat="1" ht="16.5" customHeight="1" x14ac:dyDescent="0.25">
      <c r="A191" s="177">
        <v>166</v>
      </c>
      <c r="B191" s="31" t="s">
        <v>189</v>
      </c>
      <c r="C191" s="57" t="s">
        <v>27</v>
      </c>
      <c r="D191" s="32">
        <v>20.5</v>
      </c>
      <c r="E191" s="24">
        <v>739</v>
      </c>
      <c r="F191" s="24">
        <f t="shared" ref="F191:F210" si="28">D191*E191</f>
        <v>15149.5</v>
      </c>
      <c r="G191" s="33"/>
    </row>
    <row r="192" spans="1:7" s="16" customFormat="1" ht="16.5" customHeight="1" x14ac:dyDescent="0.25">
      <c r="A192" s="177">
        <v>167</v>
      </c>
      <c r="B192" s="34" t="s">
        <v>229</v>
      </c>
      <c r="C192" s="59" t="s">
        <v>27</v>
      </c>
      <c r="D192" s="35">
        <f>SUM(D193:D194)</f>
        <v>13</v>
      </c>
      <c r="E192" s="27">
        <v>130</v>
      </c>
      <c r="F192" s="27">
        <f>D192*E192</f>
        <v>1690</v>
      </c>
      <c r="G192" s="36"/>
    </row>
    <row r="193" spans="1:7" s="11" customFormat="1" ht="16.5" customHeight="1" x14ac:dyDescent="0.25">
      <c r="A193" s="177">
        <v>168</v>
      </c>
      <c r="B193" s="31" t="s">
        <v>187</v>
      </c>
      <c r="C193" s="57" t="s">
        <v>27</v>
      </c>
      <c r="D193" s="32">
        <v>12</v>
      </c>
      <c r="E193" s="24">
        <v>37</v>
      </c>
      <c r="F193" s="24">
        <f t="shared" si="28"/>
        <v>444</v>
      </c>
      <c r="G193" s="33"/>
    </row>
    <row r="194" spans="1:7" s="11" customFormat="1" ht="16.5" customHeight="1" x14ac:dyDescent="0.25">
      <c r="A194" s="177">
        <v>169</v>
      </c>
      <c r="B194" s="31" t="s">
        <v>188</v>
      </c>
      <c r="C194" s="57" t="s">
        <v>27</v>
      </c>
      <c r="D194" s="32">
        <v>1</v>
      </c>
      <c r="E194" s="24">
        <v>48</v>
      </c>
      <c r="F194" s="24">
        <f t="shared" si="28"/>
        <v>48</v>
      </c>
      <c r="G194" s="33"/>
    </row>
    <row r="195" spans="1:7" s="16" customFormat="1" ht="16.5" customHeight="1" x14ac:dyDescent="0.25">
      <c r="A195" s="177">
        <v>170</v>
      </c>
      <c r="B195" s="34" t="s">
        <v>42</v>
      </c>
      <c r="C195" s="59" t="s">
        <v>4</v>
      </c>
      <c r="D195" s="35">
        <f>D196</f>
        <v>1</v>
      </c>
      <c r="E195" s="27">
        <v>1000</v>
      </c>
      <c r="F195" s="27">
        <f>D195*E195</f>
        <v>1000</v>
      </c>
      <c r="G195" s="36"/>
    </row>
    <row r="196" spans="1:7" s="11" customFormat="1" ht="16.5" customHeight="1" x14ac:dyDescent="0.25">
      <c r="A196" s="177">
        <v>171</v>
      </c>
      <c r="B196" s="31" t="s">
        <v>234</v>
      </c>
      <c r="C196" s="57" t="s">
        <v>28</v>
      </c>
      <c r="D196" s="32">
        <v>1</v>
      </c>
      <c r="E196" s="24">
        <v>5305</v>
      </c>
      <c r="F196" s="24">
        <f t="shared" si="28"/>
        <v>5305</v>
      </c>
      <c r="G196" s="33"/>
    </row>
    <row r="197" spans="1:7" s="16" customFormat="1" ht="16.5" customHeight="1" x14ac:dyDescent="0.25">
      <c r="A197" s="177">
        <v>172</v>
      </c>
      <c r="B197" s="34" t="s">
        <v>45</v>
      </c>
      <c r="C197" s="59" t="s">
        <v>4</v>
      </c>
      <c r="D197" s="35">
        <v>1</v>
      </c>
      <c r="E197" s="27">
        <v>350</v>
      </c>
      <c r="F197" s="27">
        <f>D197*E197</f>
        <v>350</v>
      </c>
      <c r="G197" s="36"/>
    </row>
    <row r="198" spans="1:7" s="11" customFormat="1" ht="16.5" customHeight="1" x14ac:dyDescent="0.25">
      <c r="A198" s="177">
        <v>173</v>
      </c>
      <c r="B198" s="31" t="s">
        <v>233</v>
      </c>
      <c r="C198" s="57" t="s">
        <v>4</v>
      </c>
      <c r="D198" s="32">
        <v>1</v>
      </c>
      <c r="E198" s="24">
        <v>471.39</v>
      </c>
      <c r="F198" s="24">
        <f t="shared" si="28"/>
        <v>471.39</v>
      </c>
      <c r="G198" s="33"/>
    </row>
    <row r="199" spans="1:7" s="16" customFormat="1" ht="16.5" customHeight="1" x14ac:dyDescent="0.25">
      <c r="A199" s="177">
        <v>174</v>
      </c>
      <c r="B199" s="34" t="s">
        <v>44</v>
      </c>
      <c r="C199" s="59" t="s">
        <v>4</v>
      </c>
      <c r="D199" s="35">
        <v>2</v>
      </c>
      <c r="E199" s="27">
        <v>300</v>
      </c>
      <c r="F199" s="27">
        <f>D199*E199</f>
        <v>600</v>
      </c>
      <c r="G199" s="36"/>
    </row>
    <row r="200" spans="1:7" s="11" customFormat="1" ht="16.5" customHeight="1" x14ac:dyDescent="0.25">
      <c r="A200" s="177">
        <v>175</v>
      </c>
      <c r="B200" s="31" t="s">
        <v>235</v>
      </c>
      <c r="C200" s="57" t="s">
        <v>4</v>
      </c>
      <c r="D200" s="32">
        <v>2</v>
      </c>
      <c r="E200" s="24">
        <v>520</v>
      </c>
      <c r="F200" s="24">
        <f t="shared" si="28"/>
        <v>1040</v>
      </c>
      <c r="G200" s="33"/>
    </row>
    <row r="201" spans="1:7" s="16" customFormat="1" ht="16.5" customHeight="1" x14ac:dyDescent="0.25">
      <c r="A201" s="177">
        <v>176</v>
      </c>
      <c r="B201" s="34" t="s">
        <v>237</v>
      </c>
      <c r="C201" s="59" t="s">
        <v>4</v>
      </c>
      <c r="D201" s="35">
        <v>1</v>
      </c>
      <c r="E201" s="27">
        <v>500</v>
      </c>
      <c r="F201" s="27">
        <f>D201*E201</f>
        <v>500</v>
      </c>
      <c r="G201" s="36"/>
    </row>
    <row r="202" spans="1:7" s="11" customFormat="1" ht="16.5" customHeight="1" x14ac:dyDescent="0.25">
      <c r="A202" s="177">
        <v>177</v>
      </c>
      <c r="B202" s="31" t="s">
        <v>236</v>
      </c>
      <c r="C202" s="57" t="s">
        <v>4</v>
      </c>
      <c r="D202" s="32">
        <v>1</v>
      </c>
      <c r="E202" s="24">
        <v>700</v>
      </c>
      <c r="F202" s="24">
        <f t="shared" si="28"/>
        <v>700</v>
      </c>
      <c r="G202" s="33"/>
    </row>
    <row r="203" spans="1:7" s="16" customFormat="1" ht="16.5" customHeight="1" x14ac:dyDescent="0.25">
      <c r="A203" s="177">
        <v>178</v>
      </c>
      <c r="B203" s="34" t="s">
        <v>238</v>
      </c>
      <c r="C203" s="59" t="s">
        <v>4</v>
      </c>
      <c r="D203" s="35">
        <v>1</v>
      </c>
      <c r="E203" s="27">
        <v>220</v>
      </c>
      <c r="F203" s="27">
        <f>D203*E203</f>
        <v>220</v>
      </c>
      <c r="G203" s="36"/>
    </row>
    <row r="204" spans="1:7" s="11" customFormat="1" ht="16.5" customHeight="1" x14ac:dyDescent="0.25">
      <c r="A204" s="177">
        <v>179</v>
      </c>
      <c r="B204" s="31" t="s">
        <v>322</v>
      </c>
      <c r="C204" s="57" t="s">
        <v>4</v>
      </c>
      <c r="D204" s="32">
        <v>1</v>
      </c>
      <c r="E204" s="24">
        <v>171</v>
      </c>
      <c r="F204" s="24">
        <f t="shared" si="28"/>
        <v>171</v>
      </c>
      <c r="G204" s="33"/>
    </row>
    <row r="205" spans="1:7" s="11" customFormat="1" ht="16.5" customHeight="1" x14ac:dyDescent="0.25">
      <c r="A205" s="177">
        <v>180</v>
      </c>
      <c r="B205" s="31" t="s">
        <v>232</v>
      </c>
      <c r="C205" s="57" t="s">
        <v>4</v>
      </c>
      <c r="D205" s="32">
        <v>1</v>
      </c>
      <c r="E205" s="24">
        <v>172</v>
      </c>
      <c r="F205" s="24">
        <f t="shared" si="28"/>
        <v>172</v>
      </c>
      <c r="G205" s="33"/>
    </row>
    <row r="206" spans="1:7" s="16" customFormat="1" ht="16.5" customHeight="1" x14ac:dyDescent="0.25">
      <c r="A206" s="177">
        <v>181</v>
      </c>
      <c r="B206" s="34" t="s">
        <v>43</v>
      </c>
      <c r="C206" s="59" t="s">
        <v>4</v>
      </c>
      <c r="D206" s="35">
        <v>1</v>
      </c>
      <c r="E206" s="27">
        <v>650</v>
      </c>
      <c r="F206" s="27">
        <f>D206*E206</f>
        <v>650</v>
      </c>
      <c r="G206" s="36"/>
    </row>
    <row r="207" spans="1:7" s="11" customFormat="1" ht="16.5" customHeight="1" x14ac:dyDescent="0.25">
      <c r="A207" s="177">
        <v>182</v>
      </c>
      <c r="B207" s="31" t="s">
        <v>231</v>
      </c>
      <c r="C207" s="57" t="s">
        <v>4</v>
      </c>
      <c r="D207" s="32">
        <v>1</v>
      </c>
      <c r="E207" s="24">
        <v>1150</v>
      </c>
      <c r="F207" s="24">
        <f t="shared" si="28"/>
        <v>1150</v>
      </c>
      <c r="G207" s="33"/>
    </row>
    <row r="208" spans="1:7" s="16" customFormat="1" ht="16.5" customHeight="1" x14ac:dyDescent="0.25">
      <c r="A208" s="177">
        <v>183</v>
      </c>
      <c r="B208" s="34" t="s">
        <v>44</v>
      </c>
      <c r="C208" s="59" t="s">
        <v>4</v>
      </c>
      <c r="D208" s="35">
        <v>2</v>
      </c>
      <c r="E208" s="27">
        <v>300</v>
      </c>
      <c r="F208" s="27">
        <f>D208*E208</f>
        <v>600</v>
      </c>
      <c r="G208" s="36"/>
    </row>
    <row r="209" spans="1:7" s="11" customFormat="1" ht="16.5" customHeight="1" x14ac:dyDescent="0.25">
      <c r="A209" s="177">
        <v>184</v>
      </c>
      <c r="B209" s="31" t="s">
        <v>230</v>
      </c>
      <c r="C209" s="57" t="s">
        <v>4</v>
      </c>
      <c r="D209" s="32">
        <v>4</v>
      </c>
      <c r="E209" s="24">
        <v>160</v>
      </c>
      <c r="F209" s="24">
        <f t="shared" si="28"/>
        <v>640</v>
      </c>
      <c r="G209" s="33"/>
    </row>
    <row r="210" spans="1:7" s="16" customFormat="1" ht="16.5" customHeight="1" x14ac:dyDescent="0.25">
      <c r="A210" s="177">
        <v>185</v>
      </c>
      <c r="B210" s="34" t="s">
        <v>191</v>
      </c>
      <c r="C210" s="59" t="s">
        <v>28</v>
      </c>
      <c r="D210" s="35">
        <v>1</v>
      </c>
      <c r="E210" s="27">
        <v>350</v>
      </c>
      <c r="F210" s="27">
        <f t="shared" si="28"/>
        <v>350</v>
      </c>
      <c r="G210" s="36"/>
    </row>
    <row r="211" spans="1:7" s="11" customFormat="1" ht="16.5" customHeight="1" x14ac:dyDescent="0.25">
      <c r="A211" s="177">
        <v>186</v>
      </c>
      <c r="B211" s="31" t="s">
        <v>240</v>
      </c>
      <c r="C211" s="57" t="s">
        <v>4</v>
      </c>
      <c r="D211" s="32">
        <v>1</v>
      </c>
      <c r="E211" s="24">
        <v>460</v>
      </c>
      <c r="F211" s="24">
        <f>D211*E211</f>
        <v>460</v>
      </c>
      <c r="G211" s="33"/>
    </row>
    <row r="212" spans="1:7" s="11" customFormat="1" ht="18.75" customHeight="1" x14ac:dyDescent="0.25">
      <c r="A212" s="177">
        <v>187</v>
      </c>
      <c r="B212" s="31" t="s">
        <v>239</v>
      </c>
      <c r="C212" s="57" t="s">
        <v>4</v>
      </c>
      <c r="D212" s="32">
        <v>1</v>
      </c>
      <c r="E212" s="24">
        <v>423</v>
      </c>
      <c r="F212" s="24">
        <f>D212*E212</f>
        <v>423</v>
      </c>
      <c r="G212" s="33"/>
    </row>
    <row r="213" spans="1:7" s="16" customFormat="1" ht="16.5" customHeight="1" x14ac:dyDescent="0.25">
      <c r="A213" s="177">
        <v>188</v>
      </c>
      <c r="B213" s="34" t="s">
        <v>229</v>
      </c>
      <c r="C213" s="59" t="s">
        <v>27</v>
      </c>
      <c r="D213" s="35">
        <f>D214</f>
        <v>4</v>
      </c>
      <c r="E213" s="27">
        <v>130</v>
      </c>
      <c r="F213" s="27">
        <f>D213*E213</f>
        <v>520</v>
      </c>
      <c r="G213" s="36"/>
    </row>
    <row r="214" spans="1:7" s="11" customFormat="1" ht="16.5" customHeight="1" x14ac:dyDescent="0.25">
      <c r="A214" s="177">
        <v>189</v>
      </c>
      <c r="B214" s="31" t="s">
        <v>192</v>
      </c>
      <c r="C214" s="57" t="s">
        <v>27</v>
      </c>
      <c r="D214" s="32">
        <v>4</v>
      </c>
      <c r="E214" s="24">
        <v>50</v>
      </c>
      <c r="F214" s="24">
        <f>D214*E214</f>
        <v>200</v>
      </c>
      <c r="G214" s="33"/>
    </row>
    <row r="215" spans="1:7" s="11" customFormat="1" ht="16.5" customHeight="1" x14ac:dyDescent="0.25">
      <c r="A215" s="177">
        <v>190</v>
      </c>
      <c r="B215" s="31" t="s">
        <v>193</v>
      </c>
      <c r="C215" s="57" t="s">
        <v>27</v>
      </c>
      <c r="D215" s="32">
        <v>6</v>
      </c>
      <c r="E215" s="24">
        <v>1800</v>
      </c>
      <c r="F215" s="24">
        <f t="shared" ref="F215:F221" si="29">D215*E215</f>
        <v>10800</v>
      </c>
      <c r="G215" s="33"/>
    </row>
    <row r="216" spans="1:7" s="16" customFormat="1" ht="16.5" customHeight="1" x14ac:dyDescent="0.25">
      <c r="A216" s="177">
        <v>191</v>
      </c>
      <c r="B216" s="34" t="s">
        <v>195</v>
      </c>
      <c r="C216" s="59" t="s">
        <v>4</v>
      </c>
      <c r="D216" s="35">
        <v>1</v>
      </c>
      <c r="E216" s="27">
        <v>3000</v>
      </c>
      <c r="F216" s="27">
        <f t="shared" si="29"/>
        <v>3000</v>
      </c>
      <c r="G216" s="36"/>
    </row>
    <row r="217" spans="1:7" s="11" customFormat="1" ht="16.5" customHeight="1" x14ac:dyDescent="0.25">
      <c r="A217" s="177">
        <v>192</v>
      </c>
      <c r="B217" s="31" t="s">
        <v>217</v>
      </c>
      <c r="C217" s="57"/>
      <c r="D217" s="32"/>
      <c r="E217" s="24"/>
      <c r="F217" s="24"/>
      <c r="G217" s="33"/>
    </row>
    <row r="218" spans="1:7" s="16" customFormat="1" ht="16.5" customHeight="1" x14ac:dyDescent="0.25">
      <c r="A218" s="177">
        <v>193</v>
      </c>
      <c r="B218" s="34" t="s">
        <v>196</v>
      </c>
      <c r="C218" s="59" t="s">
        <v>4</v>
      </c>
      <c r="D218" s="35">
        <v>1</v>
      </c>
      <c r="E218" s="27">
        <v>50000</v>
      </c>
      <c r="F218" s="27">
        <f t="shared" si="29"/>
        <v>50000</v>
      </c>
      <c r="G218" s="36"/>
    </row>
    <row r="219" spans="1:7" s="11" customFormat="1" ht="16.5" customHeight="1" x14ac:dyDescent="0.25">
      <c r="A219" s="177">
        <v>194</v>
      </c>
      <c r="B219" s="31" t="s">
        <v>217</v>
      </c>
      <c r="C219" s="57"/>
      <c r="D219" s="32"/>
      <c r="E219" s="24"/>
      <c r="F219" s="24"/>
      <c r="G219" s="33"/>
    </row>
    <row r="220" spans="1:7" s="16" customFormat="1" ht="16.5" customHeight="1" x14ac:dyDescent="0.25">
      <c r="A220" s="177">
        <v>195</v>
      </c>
      <c r="B220" s="34" t="s">
        <v>224</v>
      </c>
      <c r="C220" s="59" t="s">
        <v>4</v>
      </c>
      <c r="D220" s="35">
        <v>1</v>
      </c>
      <c r="E220" s="27">
        <v>1200</v>
      </c>
      <c r="F220" s="27">
        <f t="shared" ref="F220" si="30">D220*E220</f>
        <v>1200</v>
      </c>
      <c r="G220" s="36"/>
    </row>
    <row r="221" spans="1:7" s="11" customFormat="1" ht="16.5" customHeight="1" x14ac:dyDescent="0.25">
      <c r="A221" s="177">
        <v>196</v>
      </c>
      <c r="B221" s="31" t="s">
        <v>194</v>
      </c>
      <c r="C221" s="57" t="s">
        <v>4</v>
      </c>
      <c r="D221" s="32">
        <v>1</v>
      </c>
      <c r="E221" s="24">
        <v>278</v>
      </c>
      <c r="F221" s="24">
        <f t="shared" si="29"/>
        <v>278</v>
      </c>
      <c r="G221" s="33"/>
    </row>
    <row r="222" spans="1:7" s="16" customFormat="1" ht="16.5" customHeight="1" x14ac:dyDescent="0.25">
      <c r="A222" s="177">
        <v>197</v>
      </c>
      <c r="B222" s="34" t="s">
        <v>210</v>
      </c>
      <c r="C222" s="59" t="s">
        <v>27</v>
      </c>
      <c r="D222" s="35">
        <f>SUM(D223:D224)</f>
        <v>11</v>
      </c>
      <c r="E222" s="27">
        <v>350</v>
      </c>
      <c r="F222" s="27">
        <f>D222*E222</f>
        <v>3850</v>
      </c>
      <c r="G222" s="36"/>
    </row>
    <row r="223" spans="1:7" s="11" customFormat="1" ht="16.5" customHeight="1" x14ac:dyDescent="0.25">
      <c r="A223" s="177">
        <v>198</v>
      </c>
      <c r="B223" s="31" t="s">
        <v>203</v>
      </c>
      <c r="C223" s="57" t="s">
        <v>27</v>
      </c>
      <c r="D223" s="32">
        <v>10</v>
      </c>
      <c r="E223" s="24">
        <v>320</v>
      </c>
      <c r="F223" s="24">
        <f>D223*E223</f>
        <v>3200</v>
      </c>
      <c r="G223" s="33"/>
    </row>
    <row r="224" spans="1:7" s="11" customFormat="1" ht="16.5" customHeight="1" x14ac:dyDescent="0.25">
      <c r="A224" s="177">
        <v>199</v>
      </c>
      <c r="B224" s="31" t="s">
        <v>202</v>
      </c>
      <c r="C224" s="57" t="s">
        <v>27</v>
      </c>
      <c r="D224" s="32">
        <v>1</v>
      </c>
      <c r="E224" s="24">
        <v>114</v>
      </c>
      <c r="F224" s="24">
        <f t="shared" ref="F224:F241" si="31">D224*E224</f>
        <v>114</v>
      </c>
      <c r="G224" s="33"/>
    </row>
    <row r="225" spans="1:7" s="16" customFormat="1" ht="16.5" customHeight="1" x14ac:dyDescent="0.25">
      <c r="A225" s="177">
        <v>200</v>
      </c>
      <c r="B225" s="34" t="s">
        <v>227</v>
      </c>
      <c r="C225" s="59" t="s">
        <v>4</v>
      </c>
      <c r="D225" s="35">
        <f>D226</f>
        <v>1</v>
      </c>
      <c r="E225" s="27">
        <v>150</v>
      </c>
      <c r="F225" s="27">
        <f>D225*E225</f>
        <v>150</v>
      </c>
      <c r="G225" s="36"/>
    </row>
    <row r="226" spans="1:7" s="11" customFormat="1" ht="16.5" customHeight="1" x14ac:dyDescent="0.25">
      <c r="A226" s="177">
        <v>201</v>
      </c>
      <c r="B226" s="31" t="s">
        <v>200</v>
      </c>
      <c r="C226" s="57" t="s">
        <v>4</v>
      </c>
      <c r="D226" s="32">
        <v>1</v>
      </c>
      <c r="E226" s="24">
        <v>296</v>
      </c>
      <c r="F226" s="24">
        <f t="shared" si="31"/>
        <v>296</v>
      </c>
      <c r="G226" s="33"/>
    </row>
    <row r="227" spans="1:7" s="16" customFormat="1" ht="16.5" customHeight="1" x14ac:dyDescent="0.25">
      <c r="A227" s="177">
        <v>202</v>
      </c>
      <c r="B227" s="34" t="s">
        <v>225</v>
      </c>
      <c r="C227" s="59" t="s">
        <v>4</v>
      </c>
      <c r="D227" s="35">
        <v>1</v>
      </c>
      <c r="E227" s="27">
        <v>1300</v>
      </c>
      <c r="F227" s="27">
        <f t="shared" si="31"/>
        <v>1300</v>
      </c>
      <c r="G227" s="36"/>
    </row>
    <row r="228" spans="1:7" s="11" customFormat="1" ht="16.5" customHeight="1" x14ac:dyDescent="0.25">
      <c r="A228" s="177">
        <v>203</v>
      </c>
      <c r="B228" s="31" t="s">
        <v>201</v>
      </c>
      <c r="C228" s="57" t="s">
        <v>4</v>
      </c>
      <c r="D228" s="32">
        <v>1</v>
      </c>
      <c r="E228" s="24">
        <v>3278</v>
      </c>
      <c r="F228" s="24">
        <f t="shared" si="31"/>
        <v>3278</v>
      </c>
      <c r="G228" s="33"/>
    </row>
    <row r="229" spans="1:7" s="16" customFormat="1" ht="16.5" customHeight="1" x14ac:dyDescent="0.25">
      <c r="A229" s="177">
        <v>204</v>
      </c>
      <c r="B229" s="34" t="s">
        <v>222</v>
      </c>
      <c r="C229" s="59" t="s">
        <v>4</v>
      </c>
      <c r="D229" s="35">
        <f>D230+D231+D232+D233+D234</f>
        <v>10</v>
      </c>
      <c r="E229" s="27">
        <v>330</v>
      </c>
      <c r="F229" s="27">
        <f>D229*E229</f>
        <v>3300</v>
      </c>
      <c r="G229" s="36"/>
    </row>
    <row r="230" spans="1:7" s="11" customFormat="1" ht="16.5" customHeight="1" x14ac:dyDescent="0.25">
      <c r="A230" s="177">
        <v>205</v>
      </c>
      <c r="B230" s="31" t="s">
        <v>199</v>
      </c>
      <c r="C230" s="57" t="s">
        <v>4</v>
      </c>
      <c r="D230" s="32">
        <v>2</v>
      </c>
      <c r="E230" s="24">
        <v>117</v>
      </c>
      <c r="F230" s="24">
        <f t="shared" si="31"/>
        <v>234</v>
      </c>
      <c r="G230" s="33"/>
    </row>
    <row r="231" spans="1:7" s="11" customFormat="1" ht="16.5" customHeight="1" x14ac:dyDescent="0.25">
      <c r="A231" s="177">
        <v>206</v>
      </c>
      <c r="B231" s="31" t="s">
        <v>198</v>
      </c>
      <c r="C231" s="57" t="s">
        <v>4</v>
      </c>
      <c r="D231" s="32">
        <v>1</v>
      </c>
      <c r="E231" s="24">
        <v>133</v>
      </c>
      <c r="F231" s="24">
        <f t="shared" si="31"/>
        <v>133</v>
      </c>
      <c r="G231" s="33"/>
    </row>
    <row r="232" spans="1:7" s="11" customFormat="1" ht="16.5" customHeight="1" x14ac:dyDescent="0.25">
      <c r="A232" s="177">
        <v>207</v>
      </c>
      <c r="B232" s="31" t="s">
        <v>197</v>
      </c>
      <c r="C232" s="57" t="s">
        <v>4</v>
      </c>
      <c r="D232" s="32">
        <v>1</v>
      </c>
      <c r="E232" s="24">
        <v>18.170000000000002</v>
      </c>
      <c r="F232" s="24">
        <f t="shared" si="31"/>
        <v>18.170000000000002</v>
      </c>
      <c r="G232" s="33"/>
    </row>
    <row r="233" spans="1:7" s="11" customFormat="1" ht="16.5" customHeight="1" x14ac:dyDescent="0.25">
      <c r="A233" s="177">
        <v>208</v>
      </c>
      <c r="B233" s="31" t="s">
        <v>204</v>
      </c>
      <c r="C233" s="57" t="s">
        <v>4</v>
      </c>
      <c r="D233" s="32">
        <v>5</v>
      </c>
      <c r="E233" s="24">
        <v>62</v>
      </c>
      <c r="F233" s="24">
        <f t="shared" si="31"/>
        <v>310</v>
      </c>
      <c r="G233" s="33"/>
    </row>
    <row r="234" spans="1:7" s="16" customFormat="1" ht="16.5" customHeight="1" x14ac:dyDescent="0.25">
      <c r="A234" s="177">
        <v>209</v>
      </c>
      <c r="B234" s="34" t="s">
        <v>49</v>
      </c>
      <c r="C234" s="59" t="s">
        <v>4</v>
      </c>
      <c r="D234" s="35">
        <v>1</v>
      </c>
      <c r="E234" s="27">
        <v>1500</v>
      </c>
      <c r="F234" s="27">
        <f>D234*E234</f>
        <v>1500</v>
      </c>
      <c r="G234" s="36"/>
    </row>
    <row r="235" spans="1:7" s="11" customFormat="1" ht="16.5" customHeight="1" x14ac:dyDescent="0.25">
      <c r="A235" s="177">
        <v>210</v>
      </c>
      <c r="B235" s="31" t="s">
        <v>205</v>
      </c>
      <c r="C235" s="57" t="s">
        <v>4</v>
      </c>
      <c r="D235" s="32">
        <v>1</v>
      </c>
      <c r="E235" s="24">
        <v>5290</v>
      </c>
      <c r="F235" s="24">
        <f t="shared" si="31"/>
        <v>5290</v>
      </c>
      <c r="G235" s="33"/>
    </row>
    <row r="236" spans="1:7" s="16" customFormat="1" ht="16.5" customHeight="1" x14ac:dyDescent="0.25">
      <c r="A236" s="177">
        <v>211</v>
      </c>
      <c r="B236" s="34" t="s">
        <v>48</v>
      </c>
      <c r="C236" s="59" t="s">
        <v>4</v>
      </c>
      <c r="D236" s="35">
        <v>1</v>
      </c>
      <c r="E236" s="27">
        <v>2000</v>
      </c>
      <c r="F236" s="27">
        <f t="shared" si="31"/>
        <v>2000</v>
      </c>
      <c r="G236" s="36"/>
    </row>
    <row r="237" spans="1:7" s="11" customFormat="1" ht="16.5" customHeight="1" x14ac:dyDescent="0.25">
      <c r="A237" s="177">
        <v>212</v>
      </c>
      <c r="B237" s="31" t="s">
        <v>206</v>
      </c>
      <c r="C237" s="57" t="s">
        <v>4</v>
      </c>
      <c r="D237" s="32">
        <v>1</v>
      </c>
      <c r="E237" s="24">
        <v>3400</v>
      </c>
      <c r="F237" s="24">
        <f t="shared" si="31"/>
        <v>3400</v>
      </c>
      <c r="G237" s="33"/>
    </row>
    <row r="238" spans="1:7" s="11" customFormat="1" ht="16.5" customHeight="1" x14ac:dyDescent="0.25">
      <c r="A238" s="177">
        <v>213</v>
      </c>
      <c r="B238" s="31" t="s">
        <v>207</v>
      </c>
      <c r="C238" s="57" t="s">
        <v>4</v>
      </c>
      <c r="D238" s="32">
        <v>1</v>
      </c>
      <c r="E238" s="24">
        <v>320</v>
      </c>
      <c r="F238" s="24">
        <f t="shared" si="31"/>
        <v>320</v>
      </c>
      <c r="G238" s="33"/>
    </row>
    <row r="239" spans="1:7" s="16" customFormat="1" ht="16.5" customHeight="1" x14ac:dyDescent="0.25">
      <c r="A239" s="177">
        <v>214</v>
      </c>
      <c r="B239" s="34" t="s">
        <v>226</v>
      </c>
      <c r="C239" s="59" t="s">
        <v>4</v>
      </c>
      <c r="D239" s="35">
        <v>1</v>
      </c>
      <c r="E239" s="27">
        <v>150</v>
      </c>
      <c r="F239" s="27">
        <f t="shared" si="31"/>
        <v>150</v>
      </c>
      <c r="G239" s="36"/>
    </row>
    <row r="240" spans="1:7" s="11" customFormat="1" ht="16.5" customHeight="1" x14ac:dyDescent="0.25">
      <c r="A240" s="177">
        <v>215</v>
      </c>
      <c r="B240" s="31" t="s">
        <v>208</v>
      </c>
      <c r="C240" s="57" t="s">
        <v>4</v>
      </c>
      <c r="D240" s="32">
        <v>1</v>
      </c>
      <c r="E240" s="24">
        <v>148</v>
      </c>
      <c r="F240" s="24">
        <f t="shared" si="31"/>
        <v>148</v>
      </c>
      <c r="G240" s="33"/>
    </row>
    <row r="241" spans="1:7" s="11" customFormat="1" ht="16.5" customHeight="1" x14ac:dyDescent="0.25">
      <c r="A241" s="177">
        <v>216</v>
      </c>
      <c r="B241" s="31" t="s">
        <v>209</v>
      </c>
      <c r="C241" s="57" t="s">
        <v>4</v>
      </c>
      <c r="D241" s="32">
        <v>1</v>
      </c>
      <c r="E241" s="24">
        <v>3240</v>
      </c>
      <c r="F241" s="24">
        <f t="shared" si="31"/>
        <v>3240</v>
      </c>
      <c r="G241" s="33"/>
    </row>
    <row r="242" spans="1:7" s="16" customFormat="1" ht="16.5" customHeight="1" x14ac:dyDescent="0.25">
      <c r="A242" s="177">
        <v>217</v>
      </c>
      <c r="B242" s="34" t="s">
        <v>210</v>
      </c>
      <c r="C242" s="59" t="s">
        <v>27</v>
      </c>
      <c r="D242" s="35">
        <f>SUM(D243:D244)</f>
        <v>35</v>
      </c>
      <c r="E242" s="27">
        <v>450</v>
      </c>
      <c r="F242" s="27">
        <f>D242*E242</f>
        <v>15750</v>
      </c>
      <c r="G242" s="36"/>
    </row>
    <row r="243" spans="1:7" s="11" customFormat="1" ht="16.5" customHeight="1" x14ac:dyDescent="0.25">
      <c r="A243" s="177">
        <v>218</v>
      </c>
      <c r="B243" s="31" t="s">
        <v>211</v>
      </c>
      <c r="C243" s="57" t="s">
        <v>27</v>
      </c>
      <c r="D243" s="32">
        <v>32</v>
      </c>
      <c r="E243" s="24">
        <v>481</v>
      </c>
      <c r="F243" s="24">
        <f>D243*E243</f>
        <v>15392</v>
      </c>
      <c r="G243" s="33"/>
    </row>
    <row r="244" spans="1:7" s="11" customFormat="1" ht="16.5" customHeight="1" x14ac:dyDescent="0.25">
      <c r="A244" s="177">
        <v>219</v>
      </c>
      <c r="B244" s="31" t="s">
        <v>212</v>
      </c>
      <c r="C244" s="57" t="s">
        <v>27</v>
      </c>
      <c r="D244" s="32">
        <v>3</v>
      </c>
      <c r="E244" s="24">
        <v>252</v>
      </c>
      <c r="F244" s="24">
        <f t="shared" ref="F244:F247" si="32">D244*E244</f>
        <v>756</v>
      </c>
      <c r="G244" s="33"/>
    </row>
    <row r="245" spans="1:7" s="16" customFormat="1" ht="16.5" customHeight="1" x14ac:dyDescent="0.25">
      <c r="A245" s="177">
        <v>220</v>
      </c>
      <c r="B245" s="34" t="s">
        <v>50</v>
      </c>
      <c r="C245" s="59" t="s">
        <v>4</v>
      </c>
      <c r="D245" s="35">
        <v>1</v>
      </c>
      <c r="E245" s="27">
        <v>900</v>
      </c>
      <c r="F245" s="27">
        <f t="shared" si="32"/>
        <v>900</v>
      </c>
      <c r="G245" s="36"/>
    </row>
    <row r="246" spans="1:7" s="11" customFormat="1" ht="17.25" customHeight="1" x14ac:dyDescent="0.25">
      <c r="A246" s="177">
        <v>221</v>
      </c>
      <c r="B246" s="31" t="s">
        <v>213</v>
      </c>
      <c r="C246" s="57" t="s">
        <v>4</v>
      </c>
      <c r="D246" s="32">
        <v>1</v>
      </c>
      <c r="E246" s="24">
        <v>2235</v>
      </c>
      <c r="F246" s="24">
        <f t="shared" si="32"/>
        <v>2235</v>
      </c>
      <c r="G246" s="33"/>
    </row>
    <row r="247" spans="1:7" s="11" customFormat="1" ht="16.5" customHeight="1" x14ac:dyDescent="0.25">
      <c r="A247" s="177">
        <v>222</v>
      </c>
      <c r="B247" s="31" t="s">
        <v>214</v>
      </c>
      <c r="C247" s="57" t="s">
        <v>27</v>
      </c>
      <c r="D247" s="32">
        <v>12</v>
      </c>
      <c r="E247" s="24">
        <v>644</v>
      </c>
      <c r="F247" s="24">
        <f t="shared" si="32"/>
        <v>7728</v>
      </c>
      <c r="G247" s="33"/>
    </row>
    <row r="248" spans="1:7" s="16" customFormat="1" ht="16.5" customHeight="1" x14ac:dyDescent="0.25">
      <c r="A248" s="177">
        <v>223</v>
      </c>
      <c r="B248" s="34" t="s">
        <v>215</v>
      </c>
      <c r="C248" s="59" t="s">
        <v>4</v>
      </c>
      <c r="D248" s="35">
        <v>1</v>
      </c>
      <c r="E248" s="27">
        <v>3000</v>
      </c>
      <c r="F248" s="27">
        <f>D248*E248</f>
        <v>3000</v>
      </c>
      <c r="G248" s="36"/>
    </row>
    <row r="249" spans="1:7" s="16" customFormat="1" ht="16.5" customHeight="1" x14ac:dyDescent="0.25">
      <c r="A249" s="177">
        <v>224</v>
      </c>
      <c r="B249" s="31" t="s">
        <v>217</v>
      </c>
      <c r="C249" s="59"/>
      <c r="D249" s="35"/>
      <c r="E249" s="27"/>
      <c r="F249" s="27"/>
      <c r="G249" s="36"/>
    </row>
    <row r="250" spans="1:7" s="16" customFormat="1" ht="16.5" customHeight="1" x14ac:dyDescent="0.25">
      <c r="A250" s="177">
        <v>225</v>
      </c>
      <c r="B250" s="34" t="s">
        <v>216</v>
      </c>
      <c r="C250" s="59" t="s">
        <v>4</v>
      </c>
      <c r="D250" s="35">
        <v>1</v>
      </c>
      <c r="E250" s="27">
        <v>1250</v>
      </c>
      <c r="F250" s="27">
        <f>D250*E250</f>
        <v>1250</v>
      </c>
      <c r="G250" s="36"/>
    </row>
    <row r="251" spans="1:7" s="11" customFormat="1" ht="16.5" customHeight="1" x14ac:dyDescent="0.25">
      <c r="A251" s="177">
        <v>226</v>
      </c>
      <c r="B251" s="31" t="s">
        <v>217</v>
      </c>
      <c r="C251" s="57"/>
      <c r="D251" s="32"/>
      <c r="E251" s="24"/>
      <c r="F251" s="24"/>
      <c r="G251" s="33"/>
    </row>
    <row r="252" spans="1:7" s="16" customFormat="1" ht="16.5" customHeight="1" x14ac:dyDescent="0.25">
      <c r="A252" s="177">
        <v>227</v>
      </c>
      <c r="B252" s="34" t="s">
        <v>223</v>
      </c>
      <c r="C252" s="59" t="s">
        <v>27</v>
      </c>
      <c r="D252" s="35">
        <v>45</v>
      </c>
      <c r="E252" s="27">
        <v>200</v>
      </c>
      <c r="F252" s="27">
        <f t="shared" ref="F252:F258" si="33">D252*E252</f>
        <v>9000</v>
      </c>
      <c r="G252" s="36"/>
    </row>
    <row r="253" spans="1:7" s="11" customFormat="1" ht="16.5" customHeight="1" x14ac:dyDescent="0.25">
      <c r="A253" s="177">
        <v>228</v>
      </c>
      <c r="B253" s="31" t="s">
        <v>218</v>
      </c>
      <c r="C253" s="57" t="s">
        <v>27</v>
      </c>
      <c r="D253" s="32">
        <v>45</v>
      </c>
      <c r="E253" s="24">
        <v>114</v>
      </c>
      <c r="F253" s="24">
        <f t="shared" si="33"/>
        <v>5130</v>
      </c>
      <c r="G253" s="33"/>
    </row>
    <row r="254" spans="1:7" s="16" customFormat="1" ht="16.5" customHeight="1" x14ac:dyDescent="0.25">
      <c r="A254" s="177">
        <v>229</v>
      </c>
      <c r="B254" s="34" t="s">
        <v>223</v>
      </c>
      <c r="C254" s="59" t="s">
        <v>27</v>
      </c>
      <c r="D254" s="35">
        <v>0.5</v>
      </c>
      <c r="E254" s="27">
        <v>300</v>
      </c>
      <c r="F254" s="27">
        <f t="shared" si="33"/>
        <v>150</v>
      </c>
      <c r="G254" s="36"/>
    </row>
    <row r="255" spans="1:7" s="11" customFormat="1" ht="16.5" customHeight="1" x14ac:dyDescent="0.25">
      <c r="A255" s="177">
        <v>230</v>
      </c>
      <c r="B255" s="31" t="s">
        <v>219</v>
      </c>
      <c r="C255" s="57" t="s">
        <v>27</v>
      </c>
      <c r="D255" s="32">
        <v>0.5</v>
      </c>
      <c r="E255" s="24">
        <v>320</v>
      </c>
      <c r="F255" s="24">
        <f t="shared" si="33"/>
        <v>160</v>
      </c>
      <c r="G255" s="33"/>
    </row>
    <row r="256" spans="1:7" s="19" customFormat="1" ht="16.5" customHeight="1" x14ac:dyDescent="0.25">
      <c r="A256" s="177">
        <v>231</v>
      </c>
      <c r="B256" s="34" t="s">
        <v>47</v>
      </c>
      <c r="C256" s="59" t="s">
        <v>4</v>
      </c>
      <c r="D256" s="35">
        <v>24</v>
      </c>
      <c r="E256" s="27">
        <v>330</v>
      </c>
      <c r="F256" s="27">
        <f t="shared" si="33"/>
        <v>7920</v>
      </c>
      <c r="G256" s="36"/>
    </row>
    <row r="257" spans="1:7" s="11" customFormat="1" ht="16.5" customHeight="1" x14ac:dyDescent="0.25">
      <c r="A257" s="177">
        <v>232</v>
      </c>
      <c r="B257" s="31" t="s">
        <v>221</v>
      </c>
      <c r="C257" s="57" t="s">
        <v>4</v>
      </c>
      <c r="D257" s="32">
        <v>10</v>
      </c>
      <c r="E257" s="24">
        <v>40</v>
      </c>
      <c r="F257" s="24">
        <f t="shared" si="33"/>
        <v>400</v>
      </c>
      <c r="G257" s="33"/>
    </row>
    <row r="258" spans="1:7" s="11" customFormat="1" ht="16.5" customHeight="1" thickBot="1" x14ac:dyDescent="0.3">
      <c r="A258" s="177">
        <v>233</v>
      </c>
      <c r="B258" s="38" t="s">
        <v>220</v>
      </c>
      <c r="C258" s="89" t="s">
        <v>4</v>
      </c>
      <c r="D258" s="39">
        <v>14</v>
      </c>
      <c r="E258" s="40">
        <v>48</v>
      </c>
      <c r="F258" s="40">
        <f t="shared" si="33"/>
        <v>672</v>
      </c>
      <c r="G258" s="41"/>
    </row>
    <row r="259" spans="1:7" ht="16.5" customHeight="1" thickBot="1" x14ac:dyDescent="0.3">
      <c r="A259" s="140" t="s">
        <v>13</v>
      </c>
      <c r="B259" s="141"/>
      <c r="C259" s="75"/>
      <c r="D259" s="75"/>
      <c r="E259" s="75"/>
      <c r="F259" s="75">
        <f>SUM(F188:F258)</f>
        <v>215624.82</v>
      </c>
      <c r="G259" s="76"/>
    </row>
    <row r="260" spans="1:7" s="11" customFormat="1" ht="16.5" customHeight="1" thickBot="1" x14ac:dyDescent="0.3">
      <c r="A260" s="165" t="s">
        <v>310</v>
      </c>
      <c r="B260" s="166"/>
      <c r="C260" s="166"/>
      <c r="D260" s="166"/>
      <c r="E260" s="166"/>
      <c r="F260" s="166"/>
      <c r="G260" s="167"/>
    </row>
    <row r="261" spans="1:7" s="11" customFormat="1" ht="16.5" customHeight="1" thickBot="1" x14ac:dyDescent="0.3">
      <c r="A261" s="168" t="s">
        <v>40</v>
      </c>
      <c r="B261" s="169"/>
      <c r="C261" s="169"/>
      <c r="D261" s="169"/>
      <c r="E261" s="169"/>
      <c r="F261" s="169"/>
      <c r="G261" s="170"/>
    </row>
    <row r="262" spans="1:7" s="16" customFormat="1" ht="16.5" customHeight="1" x14ac:dyDescent="0.25">
      <c r="A262" s="178">
        <v>234</v>
      </c>
      <c r="B262" s="52" t="s">
        <v>41</v>
      </c>
      <c r="C262" s="53" t="s">
        <v>4</v>
      </c>
      <c r="D262" s="54">
        <f>SUM(D263:D265)</f>
        <v>5</v>
      </c>
      <c r="E262" s="21">
        <v>2500</v>
      </c>
      <c r="F262" s="21">
        <f>D262*E262</f>
        <v>12500</v>
      </c>
      <c r="G262" s="55"/>
    </row>
    <row r="263" spans="1:7" s="11" customFormat="1" ht="16.5" customHeight="1" x14ac:dyDescent="0.25">
      <c r="A263" s="177">
        <v>235</v>
      </c>
      <c r="B263" s="31" t="s">
        <v>241</v>
      </c>
      <c r="C263" s="57" t="s">
        <v>4</v>
      </c>
      <c r="D263" s="32">
        <v>3</v>
      </c>
      <c r="E263" s="24">
        <v>6490</v>
      </c>
      <c r="F263" s="24">
        <f>D263*E263</f>
        <v>19470</v>
      </c>
      <c r="G263" s="33"/>
    </row>
    <row r="264" spans="1:7" s="11" customFormat="1" ht="16.5" customHeight="1" x14ac:dyDescent="0.25">
      <c r="A264" s="177">
        <v>236</v>
      </c>
      <c r="B264" s="31" t="s">
        <v>242</v>
      </c>
      <c r="C264" s="57" t="s">
        <v>4</v>
      </c>
      <c r="D264" s="32">
        <v>1</v>
      </c>
      <c r="E264" s="24">
        <v>6800</v>
      </c>
      <c r="F264" s="24">
        <f t="shared" ref="F264:F265" si="34">D264*E264</f>
        <v>6800</v>
      </c>
      <c r="G264" s="33"/>
    </row>
    <row r="265" spans="1:7" s="11" customFormat="1" ht="16.5" customHeight="1" x14ac:dyDescent="0.25">
      <c r="A265" s="177">
        <v>237</v>
      </c>
      <c r="B265" s="31" t="s">
        <v>243</v>
      </c>
      <c r="C265" s="57" t="s">
        <v>4</v>
      </c>
      <c r="D265" s="32">
        <v>1</v>
      </c>
      <c r="E265" s="24">
        <v>7400</v>
      </c>
      <c r="F265" s="24">
        <f t="shared" si="34"/>
        <v>7400</v>
      </c>
      <c r="G265" s="33"/>
    </row>
    <row r="266" spans="1:7" s="16" customFormat="1" ht="16.5" customHeight="1" x14ac:dyDescent="0.25">
      <c r="A266" s="177">
        <v>238</v>
      </c>
      <c r="B266" s="34" t="s">
        <v>245</v>
      </c>
      <c r="C266" s="59" t="s">
        <v>4</v>
      </c>
      <c r="D266" s="35">
        <f>SUM(D267)</f>
        <v>1</v>
      </c>
      <c r="E266" s="27">
        <v>4500</v>
      </c>
      <c r="F266" s="27">
        <f>D266*E266</f>
        <v>4500</v>
      </c>
      <c r="G266" s="36"/>
    </row>
    <row r="267" spans="1:7" s="11" customFormat="1" ht="16.5" customHeight="1" thickBot="1" x14ac:dyDescent="0.3">
      <c r="A267" s="179">
        <v>239</v>
      </c>
      <c r="B267" s="38" t="s">
        <v>244</v>
      </c>
      <c r="C267" s="89" t="s">
        <v>4</v>
      </c>
      <c r="D267" s="39">
        <v>1</v>
      </c>
      <c r="E267" s="40">
        <v>17800</v>
      </c>
      <c r="F267" s="40">
        <f>D267*E267</f>
        <v>17800</v>
      </c>
      <c r="G267" s="41"/>
    </row>
    <row r="268" spans="1:7" s="11" customFormat="1" ht="16.5" customHeight="1" thickBot="1" x14ac:dyDescent="0.3">
      <c r="A268" s="180" t="s">
        <v>39</v>
      </c>
      <c r="B268" s="181"/>
      <c r="C268" s="181"/>
      <c r="D268" s="181"/>
      <c r="E268" s="181"/>
      <c r="F268" s="181"/>
      <c r="G268" s="182"/>
    </row>
    <row r="269" spans="1:7" s="16" customFormat="1" ht="16.5" customHeight="1" x14ac:dyDescent="0.25">
      <c r="A269" s="183">
        <v>240</v>
      </c>
      <c r="B269" s="91" t="s">
        <v>53</v>
      </c>
      <c r="C269" s="92" t="s">
        <v>4</v>
      </c>
      <c r="D269" s="93">
        <v>1</v>
      </c>
      <c r="E269" s="29">
        <v>250</v>
      </c>
      <c r="F269" s="29">
        <f>D269*E269</f>
        <v>250</v>
      </c>
      <c r="G269" s="94"/>
    </row>
    <row r="270" spans="1:7" s="11" customFormat="1" ht="16.5" customHeight="1" x14ac:dyDescent="0.25">
      <c r="A270" s="177">
        <v>241</v>
      </c>
      <c r="B270" s="31" t="s">
        <v>246</v>
      </c>
      <c r="C270" s="57" t="s">
        <v>4</v>
      </c>
      <c r="D270" s="32">
        <v>1</v>
      </c>
      <c r="E270" s="24">
        <v>1455</v>
      </c>
      <c r="F270" s="24">
        <f t="shared" ref="F270" si="35">D270*E270</f>
        <v>1455</v>
      </c>
      <c r="G270" s="33"/>
    </row>
    <row r="271" spans="1:7" s="16" customFormat="1" ht="16.5" customHeight="1" x14ac:dyDescent="0.25">
      <c r="A271" s="177">
        <v>242</v>
      </c>
      <c r="B271" s="34" t="s">
        <v>247</v>
      </c>
      <c r="C271" s="59" t="s">
        <v>4</v>
      </c>
      <c r="D271" s="35">
        <v>1</v>
      </c>
      <c r="E271" s="27">
        <v>2500</v>
      </c>
      <c r="F271" s="27">
        <f>D271*E271</f>
        <v>2500</v>
      </c>
      <c r="G271" s="36"/>
    </row>
    <row r="272" spans="1:7" s="11" customFormat="1" ht="16.5" customHeight="1" x14ac:dyDescent="0.25">
      <c r="A272" s="177">
        <v>243</v>
      </c>
      <c r="B272" s="31" t="s">
        <v>248</v>
      </c>
      <c r="C272" s="57" t="s">
        <v>4</v>
      </c>
      <c r="D272" s="32">
        <f>D271</f>
        <v>1</v>
      </c>
      <c r="E272" s="24">
        <v>35970</v>
      </c>
      <c r="F272" s="24">
        <f t="shared" ref="F272" si="36">D272*E272</f>
        <v>35970</v>
      </c>
      <c r="G272" s="33"/>
    </row>
    <row r="273" spans="1:7" s="16" customFormat="1" ht="16.5" customHeight="1" x14ac:dyDescent="0.25">
      <c r="A273" s="177">
        <v>244</v>
      </c>
      <c r="B273" s="34" t="s">
        <v>53</v>
      </c>
      <c r="C273" s="59" t="s">
        <v>4</v>
      </c>
      <c r="D273" s="35">
        <v>1</v>
      </c>
      <c r="E273" s="27">
        <v>150</v>
      </c>
      <c r="F273" s="27">
        <f>D273*E273</f>
        <v>150</v>
      </c>
      <c r="G273" s="36"/>
    </row>
    <row r="274" spans="1:7" s="11" customFormat="1" ht="16.5" customHeight="1" x14ac:dyDescent="0.25">
      <c r="A274" s="177">
        <v>245</v>
      </c>
      <c r="B274" s="31" t="s">
        <v>249</v>
      </c>
      <c r="C274" s="57" t="s">
        <v>4</v>
      </c>
      <c r="D274" s="32">
        <v>1</v>
      </c>
      <c r="E274" s="24">
        <v>111</v>
      </c>
      <c r="F274" s="24">
        <f t="shared" ref="F274" si="37">D274*E274</f>
        <v>111</v>
      </c>
      <c r="G274" s="33"/>
    </row>
    <row r="275" spans="1:7" s="16" customFormat="1" ht="16.5" customHeight="1" x14ac:dyDescent="0.25">
      <c r="A275" s="177">
        <v>246</v>
      </c>
      <c r="B275" s="34" t="s">
        <v>54</v>
      </c>
      <c r="C275" s="59" t="s">
        <v>4</v>
      </c>
      <c r="D275" s="35">
        <v>1</v>
      </c>
      <c r="E275" s="27">
        <v>200</v>
      </c>
      <c r="F275" s="27">
        <f>D275*E275</f>
        <v>200</v>
      </c>
      <c r="G275" s="36"/>
    </row>
    <row r="276" spans="1:7" s="11" customFormat="1" ht="16.5" customHeight="1" x14ac:dyDescent="0.25">
      <c r="A276" s="177">
        <v>247</v>
      </c>
      <c r="B276" s="31" t="s">
        <v>250</v>
      </c>
      <c r="C276" s="57" t="s">
        <v>4</v>
      </c>
      <c r="D276" s="32">
        <v>1</v>
      </c>
      <c r="E276" s="24">
        <v>350</v>
      </c>
      <c r="F276" s="24">
        <f t="shared" ref="F276" si="38">D276*E276</f>
        <v>350</v>
      </c>
      <c r="G276" s="33"/>
    </row>
    <row r="277" spans="1:7" s="16" customFormat="1" ht="16.5" customHeight="1" x14ac:dyDescent="0.25">
      <c r="A277" s="177">
        <v>248</v>
      </c>
      <c r="B277" s="34" t="s">
        <v>251</v>
      </c>
      <c r="C277" s="59" t="s">
        <v>8</v>
      </c>
      <c r="D277" s="35">
        <f>D278+D279</f>
        <v>6.5</v>
      </c>
      <c r="E277" s="27">
        <v>330</v>
      </c>
      <c r="F277" s="27">
        <f t="shared" ref="F277:F283" si="39">D277*E277</f>
        <v>2145</v>
      </c>
      <c r="G277" s="36"/>
    </row>
    <row r="278" spans="1:7" s="11" customFormat="1" ht="16.5" customHeight="1" x14ac:dyDescent="0.25">
      <c r="A278" s="177">
        <v>249</v>
      </c>
      <c r="B278" s="31" t="s">
        <v>252</v>
      </c>
      <c r="C278" s="57" t="s">
        <v>8</v>
      </c>
      <c r="D278" s="32">
        <v>4</v>
      </c>
      <c r="E278" s="24">
        <v>354</v>
      </c>
      <c r="F278" s="24">
        <f t="shared" si="39"/>
        <v>1416</v>
      </c>
      <c r="G278" s="33"/>
    </row>
    <row r="279" spans="1:7" s="11" customFormat="1" ht="16.5" customHeight="1" x14ac:dyDescent="0.25">
      <c r="A279" s="177">
        <v>250</v>
      </c>
      <c r="B279" s="31" t="s">
        <v>253</v>
      </c>
      <c r="C279" s="57" t="s">
        <v>8</v>
      </c>
      <c r="D279" s="32">
        <v>2.5</v>
      </c>
      <c r="E279" s="24">
        <v>550</v>
      </c>
      <c r="F279" s="24">
        <f t="shared" si="39"/>
        <v>1375</v>
      </c>
      <c r="G279" s="33"/>
    </row>
    <row r="280" spans="1:7" s="11" customFormat="1" ht="16.5" customHeight="1" x14ac:dyDescent="0.25">
      <c r="A280" s="177">
        <v>251</v>
      </c>
      <c r="B280" s="31" t="s">
        <v>254</v>
      </c>
      <c r="C280" s="57" t="s">
        <v>4</v>
      </c>
      <c r="D280" s="32">
        <v>1</v>
      </c>
      <c r="E280" s="24">
        <v>225</v>
      </c>
      <c r="F280" s="24">
        <f t="shared" si="39"/>
        <v>225</v>
      </c>
      <c r="G280" s="33"/>
    </row>
    <row r="281" spans="1:7" s="16" customFormat="1" ht="16.5" customHeight="1" x14ac:dyDescent="0.25">
      <c r="A281" s="177">
        <v>252</v>
      </c>
      <c r="B281" s="34" t="s">
        <v>256</v>
      </c>
      <c r="C281" s="59" t="s">
        <v>8</v>
      </c>
      <c r="D281" s="35">
        <v>0.98</v>
      </c>
      <c r="E281" s="27">
        <v>180</v>
      </c>
      <c r="F281" s="27">
        <f t="shared" si="39"/>
        <v>176.4</v>
      </c>
      <c r="G281" s="36"/>
    </row>
    <row r="282" spans="1:7" s="11" customFormat="1" ht="16.5" customHeight="1" x14ac:dyDescent="0.25">
      <c r="A282" s="177">
        <v>253</v>
      </c>
      <c r="B282" s="31" t="s">
        <v>255</v>
      </c>
      <c r="C282" s="57" t="s">
        <v>8</v>
      </c>
      <c r="D282" s="32">
        <f>D281</f>
        <v>0.98</v>
      </c>
      <c r="E282" s="24">
        <v>85</v>
      </c>
      <c r="F282" s="24">
        <f t="shared" si="39"/>
        <v>83.3</v>
      </c>
      <c r="G282" s="33"/>
    </row>
    <row r="283" spans="1:7" s="16" customFormat="1" ht="16.5" customHeight="1" x14ac:dyDescent="0.25">
      <c r="A283" s="177">
        <v>254</v>
      </c>
      <c r="B283" s="34" t="s">
        <v>247</v>
      </c>
      <c r="C283" s="59" t="s">
        <v>4</v>
      </c>
      <c r="D283" s="35">
        <v>2</v>
      </c>
      <c r="E283" s="27">
        <v>750</v>
      </c>
      <c r="F283" s="27">
        <f t="shared" si="39"/>
        <v>1500</v>
      </c>
      <c r="G283" s="36"/>
    </row>
    <row r="284" spans="1:7" s="11" customFormat="1" ht="16.5" customHeight="1" x14ac:dyDescent="0.25">
      <c r="A284" s="177">
        <v>255</v>
      </c>
      <c r="B284" s="31" t="s">
        <v>257</v>
      </c>
      <c r="C284" s="57" t="s">
        <v>4</v>
      </c>
      <c r="D284" s="32">
        <f>D283</f>
        <v>2</v>
      </c>
      <c r="E284" s="24">
        <v>810</v>
      </c>
      <c r="F284" s="24">
        <f t="shared" ref="F284" si="40">D284*E284</f>
        <v>1620</v>
      </c>
      <c r="G284" s="33"/>
    </row>
    <row r="285" spans="1:7" s="16" customFormat="1" ht="16.5" customHeight="1" x14ac:dyDescent="0.25">
      <c r="A285" s="177">
        <v>256</v>
      </c>
      <c r="B285" s="34" t="s">
        <v>258</v>
      </c>
      <c r="C285" s="59" t="s">
        <v>4</v>
      </c>
      <c r="D285" s="35">
        <v>3</v>
      </c>
      <c r="E285" s="27">
        <v>150</v>
      </c>
      <c r="F285" s="27">
        <f>D285*E285</f>
        <v>450</v>
      </c>
      <c r="G285" s="36"/>
    </row>
    <row r="286" spans="1:7" s="11" customFormat="1" ht="16.5" customHeight="1" x14ac:dyDescent="0.25">
      <c r="A286" s="177">
        <v>257</v>
      </c>
      <c r="B286" s="31" t="s">
        <v>259</v>
      </c>
      <c r="C286" s="57" t="s">
        <v>4</v>
      </c>
      <c r="D286" s="32">
        <f>D285</f>
        <v>3</v>
      </c>
      <c r="E286" s="24">
        <v>490</v>
      </c>
      <c r="F286" s="24">
        <f t="shared" ref="F286" si="41">D286*E286</f>
        <v>1470</v>
      </c>
      <c r="G286" s="33"/>
    </row>
    <row r="287" spans="1:7" s="16" customFormat="1" ht="16.5" customHeight="1" x14ac:dyDescent="0.25">
      <c r="A287" s="177">
        <v>258</v>
      </c>
      <c r="B287" s="34" t="s">
        <v>251</v>
      </c>
      <c r="C287" s="59" t="s">
        <v>8</v>
      </c>
      <c r="D287" s="35">
        <v>1.5</v>
      </c>
      <c r="E287" s="27">
        <v>330</v>
      </c>
      <c r="F287" s="27">
        <f>D287*E287</f>
        <v>495</v>
      </c>
      <c r="G287" s="36"/>
    </row>
    <row r="288" spans="1:7" s="11" customFormat="1" ht="16.5" customHeight="1" x14ac:dyDescent="0.25">
      <c r="A288" s="177">
        <v>259</v>
      </c>
      <c r="B288" s="31" t="s">
        <v>252</v>
      </c>
      <c r="C288" s="57" t="s">
        <v>8</v>
      </c>
      <c r="D288" s="32">
        <f>D287</f>
        <v>1.5</v>
      </c>
      <c r="E288" s="24">
        <v>354</v>
      </c>
      <c r="F288" s="24">
        <f>D288*E288</f>
        <v>531</v>
      </c>
      <c r="G288" s="33"/>
    </row>
    <row r="289" spans="1:7" s="16" customFormat="1" ht="16.5" customHeight="1" x14ac:dyDescent="0.25">
      <c r="A289" s="177">
        <v>260</v>
      </c>
      <c r="B289" s="34" t="s">
        <v>256</v>
      </c>
      <c r="C289" s="59" t="s">
        <v>8</v>
      </c>
      <c r="D289" s="35">
        <f>0.6+0.6+1.26</f>
        <v>2.46</v>
      </c>
      <c r="E289" s="27">
        <v>180</v>
      </c>
      <c r="F289" s="27">
        <f>D289*E289</f>
        <v>442.8</v>
      </c>
      <c r="G289" s="36"/>
    </row>
    <row r="290" spans="1:7" s="11" customFormat="1" ht="16.5" customHeight="1" x14ac:dyDescent="0.25">
      <c r="A290" s="177">
        <v>261</v>
      </c>
      <c r="B290" s="31" t="s">
        <v>255</v>
      </c>
      <c r="C290" s="57" t="s">
        <v>8</v>
      </c>
      <c r="D290" s="32">
        <f>D289</f>
        <v>2.46</v>
      </c>
      <c r="E290" s="24">
        <v>85</v>
      </c>
      <c r="F290" s="24">
        <f>D290*E290</f>
        <v>209.1</v>
      </c>
      <c r="G290" s="33"/>
    </row>
    <row r="291" spans="1:7" s="11" customFormat="1" ht="16.5" customHeight="1" x14ac:dyDescent="0.25">
      <c r="A291" s="177">
        <v>262</v>
      </c>
      <c r="B291" s="34" t="s">
        <v>52</v>
      </c>
      <c r="C291" s="59" t="s">
        <v>4</v>
      </c>
      <c r="D291" s="35">
        <v>1</v>
      </c>
      <c r="E291" s="27">
        <v>250</v>
      </c>
      <c r="F291" s="27">
        <f>D291*E291</f>
        <v>250</v>
      </c>
      <c r="G291" s="36"/>
    </row>
    <row r="292" spans="1:7" s="11" customFormat="1" ht="16.5" customHeight="1" x14ac:dyDescent="0.25">
      <c r="A292" s="177">
        <v>263</v>
      </c>
      <c r="B292" s="31" t="s">
        <v>38</v>
      </c>
      <c r="C292" s="57" t="s">
        <v>4</v>
      </c>
      <c r="D292" s="32">
        <f>D291</f>
        <v>1</v>
      </c>
      <c r="E292" s="24">
        <v>190</v>
      </c>
      <c r="F292" s="24">
        <f t="shared" ref="F292" si="42">D292*E292</f>
        <v>190</v>
      </c>
      <c r="G292" s="33"/>
    </row>
    <row r="293" spans="1:7" s="16" customFormat="1" ht="16.5" customHeight="1" x14ac:dyDescent="0.25">
      <c r="A293" s="177">
        <v>264</v>
      </c>
      <c r="B293" s="34" t="s">
        <v>251</v>
      </c>
      <c r="C293" s="59" t="s">
        <v>8</v>
      </c>
      <c r="D293" s="35">
        <v>1.5</v>
      </c>
      <c r="E293" s="27">
        <v>330</v>
      </c>
      <c r="F293" s="27">
        <f>D293*E293</f>
        <v>495</v>
      </c>
      <c r="G293" s="36"/>
    </row>
    <row r="294" spans="1:7" s="11" customFormat="1" ht="16.5" customHeight="1" x14ac:dyDescent="0.25">
      <c r="A294" s="177">
        <v>265</v>
      </c>
      <c r="B294" s="31" t="s">
        <v>253</v>
      </c>
      <c r="C294" s="57" t="s">
        <v>8</v>
      </c>
      <c r="D294" s="32">
        <f>D293</f>
        <v>1.5</v>
      </c>
      <c r="E294" s="24">
        <v>354</v>
      </c>
      <c r="F294" s="24">
        <f>D294*E294</f>
        <v>531</v>
      </c>
      <c r="G294" s="33"/>
    </row>
    <row r="295" spans="1:7" s="16" customFormat="1" ht="16.5" customHeight="1" x14ac:dyDescent="0.25">
      <c r="A295" s="177">
        <v>266</v>
      </c>
      <c r="B295" s="34" t="s">
        <v>260</v>
      </c>
      <c r="C295" s="59" t="s">
        <v>4</v>
      </c>
      <c r="D295" s="35">
        <v>1</v>
      </c>
      <c r="E295" s="27">
        <v>380</v>
      </c>
      <c r="F295" s="27">
        <f>D295*E295</f>
        <v>380</v>
      </c>
      <c r="G295" s="36"/>
    </row>
    <row r="296" spans="1:7" s="11" customFormat="1" ht="16.5" customHeight="1" x14ac:dyDescent="0.25">
      <c r="A296" s="177">
        <v>267</v>
      </c>
      <c r="B296" s="31" t="s">
        <v>261</v>
      </c>
      <c r="C296" s="57" t="s">
        <v>4</v>
      </c>
      <c r="D296" s="32">
        <f>D295</f>
        <v>1</v>
      </c>
      <c r="E296" s="24">
        <v>1825</v>
      </c>
      <c r="F296" s="24">
        <f t="shared" ref="F296" si="43">D296*E296</f>
        <v>1825</v>
      </c>
      <c r="G296" s="33"/>
    </row>
    <row r="297" spans="1:7" s="16" customFormat="1" ht="16.5" customHeight="1" x14ac:dyDescent="0.25">
      <c r="A297" s="177">
        <v>268</v>
      </c>
      <c r="B297" s="34" t="s">
        <v>262</v>
      </c>
      <c r="C297" s="59" t="s">
        <v>4</v>
      </c>
      <c r="D297" s="35">
        <v>1</v>
      </c>
      <c r="E297" s="27">
        <v>150</v>
      </c>
      <c r="F297" s="27">
        <f>D297*E297</f>
        <v>150</v>
      </c>
      <c r="G297" s="36"/>
    </row>
    <row r="298" spans="1:7" s="11" customFormat="1" ht="16.5" customHeight="1" x14ac:dyDescent="0.25">
      <c r="A298" s="177">
        <v>269</v>
      </c>
      <c r="B298" s="31" t="s">
        <v>263</v>
      </c>
      <c r="C298" s="57" t="s">
        <v>4</v>
      </c>
      <c r="D298" s="32">
        <f>D297</f>
        <v>1</v>
      </c>
      <c r="E298" s="24">
        <v>1220</v>
      </c>
      <c r="F298" s="24">
        <f t="shared" ref="F298" si="44">D298*E298</f>
        <v>1220</v>
      </c>
      <c r="G298" s="33"/>
    </row>
    <row r="299" spans="1:7" s="16" customFormat="1" ht="16.5" customHeight="1" x14ac:dyDescent="0.25">
      <c r="A299" s="177">
        <v>270</v>
      </c>
      <c r="B299" s="34" t="s">
        <v>265</v>
      </c>
      <c r="C299" s="59" t="s">
        <v>8</v>
      </c>
      <c r="D299" s="35">
        <v>2.5</v>
      </c>
      <c r="E299" s="27">
        <v>330</v>
      </c>
      <c r="F299" s="27">
        <f>D299*E299</f>
        <v>825</v>
      </c>
      <c r="G299" s="36"/>
    </row>
    <row r="300" spans="1:7" s="11" customFormat="1" ht="16.5" customHeight="1" x14ac:dyDescent="0.25">
      <c r="A300" s="177">
        <v>271</v>
      </c>
      <c r="B300" s="31" t="s">
        <v>264</v>
      </c>
      <c r="C300" s="57" t="s">
        <v>8</v>
      </c>
      <c r="D300" s="32">
        <f>D299</f>
        <v>2.5</v>
      </c>
      <c r="E300" s="24">
        <v>550</v>
      </c>
      <c r="F300" s="24">
        <f>D300*E300</f>
        <v>1375</v>
      </c>
      <c r="G300" s="33"/>
    </row>
    <row r="301" spans="1:7" s="16" customFormat="1" ht="16.5" customHeight="1" x14ac:dyDescent="0.25">
      <c r="A301" s="177">
        <v>272</v>
      </c>
      <c r="B301" s="34" t="s">
        <v>128</v>
      </c>
      <c r="C301" s="59" t="s">
        <v>8</v>
      </c>
      <c r="D301" s="35">
        <v>210</v>
      </c>
      <c r="E301" s="27">
        <v>500</v>
      </c>
      <c r="F301" s="27">
        <f>D301*E301</f>
        <v>105000</v>
      </c>
      <c r="G301" s="36"/>
    </row>
    <row r="302" spans="1:7" s="11" customFormat="1" ht="16.5" customHeight="1" x14ac:dyDescent="0.25">
      <c r="A302" s="177">
        <v>273</v>
      </c>
      <c r="B302" s="31" t="s">
        <v>125</v>
      </c>
      <c r="C302" s="57" t="s">
        <v>27</v>
      </c>
      <c r="D302" s="32">
        <v>1550</v>
      </c>
      <c r="E302" s="24">
        <v>141</v>
      </c>
      <c r="F302" s="24">
        <f>D302*E302</f>
        <v>218550</v>
      </c>
      <c r="G302" s="58"/>
    </row>
    <row r="303" spans="1:7" s="11" customFormat="1" ht="16.5" customHeight="1" thickBot="1" x14ac:dyDescent="0.3">
      <c r="A303" s="177">
        <v>274</v>
      </c>
      <c r="B303" s="38" t="s">
        <v>126</v>
      </c>
      <c r="C303" s="89" t="s">
        <v>130</v>
      </c>
      <c r="D303" s="39">
        <v>13</v>
      </c>
      <c r="E303" s="40">
        <v>496</v>
      </c>
      <c r="F303" s="40">
        <f>D303*E303</f>
        <v>6448</v>
      </c>
      <c r="G303" s="95"/>
    </row>
    <row r="304" spans="1:7" ht="16.5" customHeight="1" thickBot="1" x14ac:dyDescent="0.3">
      <c r="A304" s="140" t="s">
        <v>13</v>
      </c>
      <c r="B304" s="141"/>
      <c r="C304" s="75"/>
      <c r="D304" s="75"/>
      <c r="E304" s="75"/>
      <c r="F304" s="75">
        <f>SUM(F262:F303)</f>
        <v>458833.6</v>
      </c>
      <c r="G304" s="76"/>
    </row>
    <row r="305" spans="1:7" s="11" customFormat="1" ht="16.5" customHeight="1" thickBot="1" x14ac:dyDescent="0.3">
      <c r="A305" s="137" t="s">
        <v>267</v>
      </c>
      <c r="B305" s="138"/>
      <c r="C305" s="138"/>
      <c r="D305" s="138"/>
      <c r="E305" s="138"/>
      <c r="F305" s="138"/>
      <c r="G305" s="139"/>
    </row>
    <row r="306" spans="1:7" s="16" customFormat="1" ht="16.5" customHeight="1" x14ac:dyDescent="0.25">
      <c r="A306" s="178">
        <v>275</v>
      </c>
      <c r="B306" s="184" t="s">
        <v>281</v>
      </c>
      <c r="C306" s="53" t="s">
        <v>4</v>
      </c>
      <c r="D306" s="54">
        <f>D307+D308</f>
        <v>3</v>
      </c>
      <c r="E306" s="21">
        <v>250</v>
      </c>
      <c r="F306" s="21">
        <f>D306*E306</f>
        <v>750</v>
      </c>
      <c r="G306" s="55"/>
    </row>
    <row r="307" spans="1:7" s="11" customFormat="1" ht="16.5" customHeight="1" x14ac:dyDescent="0.25">
      <c r="A307" s="177">
        <v>276</v>
      </c>
      <c r="B307" s="185" t="s">
        <v>269</v>
      </c>
      <c r="C307" s="57" t="s">
        <v>4</v>
      </c>
      <c r="D307" s="32">
        <v>2</v>
      </c>
      <c r="E307" s="24">
        <v>3138</v>
      </c>
      <c r="F307" s="24">
        <f>D307*E307</f>
        <v>6276</v>
      </c>
      <c r="G307" s="33"/>
    </row>
    <row r="308" spans="1:7" s="11" customFormat="1" ht="16.5" customHeight="1" x14ac:dyDescent="0.25">
      <c r="A308" s="177">
        <v>277</v>
      </c>
      <c r="B308" s="185" t="s">
        <v>268</v>
      </c>
      <c r="C308" s="57" t="s">
        <v>4</v>
      </c>
      <c r="D308" s="32">
        <v>1</v>
      </c>
      <c r="E308" s="24">
        <v>584.69000000000005</v>
      </c>
      <c r="F308" s="24">
        <f>D308*E308</f>
        <v>584.69000000000005</v>
      </c>
      <c r="G308" s="33"/>
    </row>
    <row r="309" spans="1:7" s="16" customFormat="1" ht="16.5" customHeight="1" x14ac:dyDescent="0.25">
      <c r="A309" s="177">
        <v>278</v>
      </c>
      <c r="B309" s="186" t="s">
        <v>282</v>
      </c>
      <c r="C309" s="59" t="s">
        <v>4</v>
      </c>
      <c r="D309" s="35">
        <v>1</v>
      </c>
      <c r="E309" s="27">
        <v>250</v>
      </c>
      <c r="F309" s="27">
        <f>D309*E309</f>
        <v>250</v>
      </c>
      <c r="G309" s="36"/>
    </row>
    <row r="310" spans="1:7" s="11" customFormat="1" ht="16.5" customHeight="1" x14ac:dyDescent="0.25">
      <c r="A310" s="177">
        <v>279</v>
      </c>
      <c r="B310" s="185" t="s">
        <v>270</v>
      </c>
      <c r="C310" s="57" t="s">
        <v>4</v>
      </c>
      <c r="D310" s="32">
        <v>1</v>
      </c>
      <c r="E310" s="24">
        <v>409</v>
      </c>
      <c r="F310" s="24">
        <f t="shared" ref="F310:F312" si="45">D310*E310</f>
        <v>409</v>
      </c>
      <c r="G310" s="33"/>
    </row>
    <row r="311" spans="1:7" s="16" customFormat="1" ht="16.5" customHeight="1" x14ac:dyDescent="0.25">
      <c r="A311" s="177">
        <v>280</v>
      </c>
      <c r="B311" s="186" t="s">
        <v>324</v>
      </c>
      <c r="C311" s="59" t="s">
        <v>4</v>
      </c>
      <c r="D311" s="35">
        <v>2</v>
      </c>
      <c r="E311" s="27">
        <v>220</v>
      </c>
      <c r="F311" s="27">
        <f>D311*E311</f>
        <v>440</v>
      </c>
      <c r="G311" s="36"/>
    </row>
    <row r="312" spans="1:7" s="11" customFormat="1" ht="16.5" customHeight="1" x14ac:dyDescent="0.25">
      <c r="A312" s="177">
        <v>281</v>
      </c>
      <c r="B312" s="185" t="s">
        <v>271</v>
      </c>
      <c r="C312" s="57" t="s">
        <v>4</v>
      </c>
      <c r="D312" s="32">
        <v>2</v>
      </c>
      <c r="E312" s="24">
        <v>159</v>
      </c>
      <c r="F312" s="24">
        <f t="shared" si="45"/>
        <v>318</v>
      </c>
      <c r="G312" s="33"/>
    </row>
    <row r="313" spans="1:7" s="16" customFormat="1" ht="16.5" customHeight="1" x14ac:dyDescent="0.25">
      <c r="A313" s="177">
        <v>282</v>
      </c>
      <c r="B313" s="186" t="s">
        <v>287</v>
      </c>
      <c r="C313" s="59" t="s">
        <v>4</v>
      </c>
      <c r="D313" s="35">
        <v>1</v>
      </c>
      <c r="E313" s="27">
        <v>300</v>
      </c>
      <c r="F313" s="27">
        <f t="shared" ref="F313:F319" si="46">D313*E313</f>
        <v>300</v>
      </c>
      <c r="G313" s="36"/>
    </row>
    <row r="314" spans="1:7" s="11" customFormat="1" ht="16.5" customHeight="1" x14ac:dyDescent="0.25">
      <c r="A314" s="177">
        <v>283</v>
      </c>
      <c r="B314" s="185" t="s">
        <v>272</v>
      </c>
      <c r="C314" s="57" t="s">
        <v>4</v>
      </c>
      <c r="D314" s="32">
        <v>1</v>
      </c>
      <c r="E314" s="24">
        <v>2077</v>
      </c>
      <c r="F314" s="24">
        <f t="shared" si="46"/>
        <v>2077</v>
      </c>
      <c r="G314" s="33"/>
    </row>
    <row r="315" spans="1:7" s="16" customFormat="1" ht="16.5" customHeight="1" x14ac:dyDescent="0.25">
      <c r="A315" s="177">
        <v>284</v>
      </c>
      <c r="B315" s="186" t="s">
        <v>323</v>
      </c>
      <c r="C315" s="59" t="s">
        <v>4</v>
      </c>
      <c r="D315" s="35">
        <v>1</v>
      </c>
      <c r="E315" s="27">
        <v>450</v>
      </c>
      <c r="F315" s="27">
        <f t="shared" si="46"/>
        <v>450</v>
      </c>
      <c r="G315" s="36"/>
    </row>
    <row r="316" spans="1:7" s="11" customFormat="1" ht="16.5" customHeight="1" x14ac:dyDescent="0.25">
      <c r="A316" s="177">
        <v>285</v>
      </c>
      <c r="B316" s="185" t="s">
        <v>273</v>
      </c>
      <c r="C316" s="57" t="s">
        <v>4</v>
      </c>
      <c r="D316" s="32">
        <v>1</v>
      </c>
      <c r="E316" s="24">
        <v>1300</v>
      </c>
      <c r="F316" s="24">
        <f t="shared" si="46"/>
        <v>1300</v>
      </c>
      <c r="G316" s="33"/>
    </row>
    <row r="317" spans="1:7" s="16" customFormat="1" ht="16.5" customHeight="1" x14ac:dyDescent="0.25">
      <c r="A317" s="177">
        <v>286</v>
      </c>
      <c r="B317" s="186" t="s">
        <v>284</v>
      </c>
      <c r="C317" s="59" t="s">
        <v>4</v>
      </c>
      <c r="D317" s="35">
        <v>2</v>
      </c>
      <c r="E317" s="27">
        <v>350</v>
      </c>
      <c r="F317" s="27">
        <f t="shared" si="46"/>
        <v>700</v>
      </c>
      <c r="G317" s="36"/>
    </row>
    <row r="318" spans="1:7" s="11" customFormat="1" ht="16.5" customHeight="1" x14ac:dyDescent="0.25">
      <c r="A318" s="177">
        <v>287</v>
      </c>
      <c r="B318" s="185" t="s">
        <v>274</v>
      </c>
      <c r="C318" s="57" t="s">
        <v>4</v>
      </c>
      <c r="D318" s="32">
        <v>2</v>
      </c>
      <c r="E318" s="24">
        <v>456</v>
      </c>
      <c r="F318" s="24">
        <f t="shared" si="46"/>
        <v>912</v>
      </c>
      <c r="G318" s="33"/>
    </row>
    <row r="319" spans="1:7" s="16" customFormat="1" ht="16.5" customHeight="1" x14ac:dyDescent="0.25">
      <c r="A319" s="177">
        <v>288</v>
      </c>
      <c r="B319" s="186" t="s">
        <v>285</v>
      </c>
      <c r="C319" s="59" t="s">
        <v>4</v>
      </c>
      <c r="D319" s="35">
        <v>1</v>
      </c>
      <c r="E319" s="27">
        <v>250</v>
      </c>
      <c r="F319" s="27">
        <f t="shared" si="46"/>
        <v>250</v>
      </c>
      <c r="G319" s="36"/>
    </row>
    <row r="320" spans="1:7" s="11" customFormat="1" ht="16.5" customHeight="1" x14ac:dyDescent="0.25">
      <c r="A320" s="177">
        <v>289</v>
      </c>
      <c r="B320" s="185" t="s">
        <v>275</v>
      </c>
      <c r="C320" s="57" t="s">
        <v>4</v>
      </c>
      <c r="D320" s="32">
        <v>1</v>
      </c>
      <c r="E320" s="24">
        <v>579</v>
      </c>
      <c r="F320" s="24">
        <f t="shared" ref="F320" si="47">D320*E320</f>
        <v>579</v>
      </c>
      <c r="G320" s="33"/>
    </row>
    <row r="321" spans="1:7" s="16" customFormat="1" ht="16.5" customHeight="1" x14ac:dyDescent="0.25">
      <c r="A321" s="177">
        <v>290</v>
      </c>
      <c r="B321" s="186" t="s">
        <v>286</v>
      </c>
      <c r="C321" s="59" t="s">
        <v>4</v>
      </c>
      <c r="D321" s="35">
        <v>1</v>
      </c>
      <c r="E321" s="27">
        <v>250</v>
      </c>
      <c r="F321" s="27">
        <f>D321*E321</f>
        <v>250</v>
      </c>
      <c r="G321" s="36"/>
    </row>
    <row r="322" spans="1:7" s="11" customFormat="1" ht="16.5" customHeight="1" x14ac:dyDescent="0.25">
      <c r="A322" s="177">
        <v>291</v>
      </c>
      <c r="B322" s="185" t="s">
        <v>276</v>
      </c>
      <c r="C322" s="57" t="s">
        <v>4</v>
      </c>
      <c r="D322" s="32">
        <v>1</v>
      </c>
      <c r="E322" s="24">
        <v>98</v>
      </c>
      <c r="F322" s="24">
        <f>D322*E322</f>
        <v>98</v>
      </c>
      <c r="G322" s="33"/>
    </row>
    <row r="323" spans="1:7" s="16" customFormat="1" ht="16.5" customHeight="1" x14ac:dyDescent="0.25">
      <c r="A323" s="177">
        <v>292</v>
      </c>
      <c r="B323" s="186" t="s">
        <v>283</v>
      </c>
      <c r="C323" s="59" t="s">
        <v>27</v>
      </c>
      <c r="D323" s="35">
        <v>14</v>
      </c>
      <c r="E323" s="27">
        <v>60</v>
      </c>
      <c r="F323" s="27">
        <f>D323*E323</f>
        <v>840</v>
      </c>
      <c r="G323" s="36"/>
    </row>
    <row r="324" spans="1:7" s="11" customFormat="1" ht="16.5" customHeight="1" x14ac:dyDescent="0.25">
      <c r="A324" s="177">
        <v>293</v>
      </c>
      <c r="B324" s="185" t="s">
        <v>277</v>
      </c>
      <c r="C324" s="57" t="s">
        <v>27</v>
      </c>
      <c r="D324" s="32">
        <f>D323</f>
        <v>14</v>
      </c>
      <c r="E324" s="24">
        <v>87.17</v>
      </c>
      <c r="F324" s="24">
        <f t="shared" ref="F324" si="48">D324*E324</f>
        <v>1220.3800000000001</v>
      </c>
      <c r="G324" s="33"/>
    </row>
    <row r="325" spans="1:7" s="16" customFormat="1" ht="16.5" customHeight="1" x14ac:dyDescent="0.25">
      <c r="A325" s="177">
        <v>294</v>
      </c>
      <c r="B325" s="186" t="s">
        <v>280</v>
      </c>
      <c r="C325" s="59" t="s">
        <v>27</v>
      </c>
      <c r="D325" s="35">
        <f>SUM(D326:D327)</f>
        <v>90</v>
      </c>
      <c r="E325" s="27">
        <v>40</v>
      </c>
      <c r="F325" s="27">
        <f>D325*E325</f>
        <v>3600</v>
      </c>
      <c r="G325" s="36"/>
    </row>
    <row r="326" spans="1:7" s="11" customFormat="1" ht="16.5" customHeight="1" x14ac:dyDescent="0.25">
      <c r="A326" s="177">
        <v>295</v>
      </c>
      <c r="B326" s="185" t="s">
        <v>278</v>
      </c>
      <c r="C326" s="57" t="s">
        <v>27</v>
      </c>
      <c r="D326" s="32">
        <v>80</v>
      </c>
      <c r="E326" s="24">
        <v>30</v>
      </c>
      <c r="F326" s="24">
        <f>D326*E326</f>
        <v>2400</v>
      </c>
      <c r="G326" s="33"/>
    </row>
    <row r="327" spans="1:7" s="11" customFormat="1" ht="30" customHeight="1" thickBot="1" x14ac:dyDescent="0.3">
      <c r="A327" s="179">
        <v>296</v>
      </c>
      <c r="B327" s="187" t="s">
        <v>279</v>
      </c>
      <c r="C327" s="89" t="s">
        <v>27</v>
      </c>
      <c r="D327" s="39">
        <v>10</v>
      </c>
      <c r="E327" s="40">
        <v>67</v>
      </c>
      <c r="F327" s="40">
        <f t="shared" ref="F327" si="49">D327*E327</f>
        <v>670</v>
      </c>
      <c r="G327" s="41"/>
    </row>
    <row r="328" spans="1:7" s="11" customFormat="1" ht="16.5" customHeight="1" thickBot="1" x14ac:dyDescent="0.3">
      <c r="A328" s="188" t="s">
        <v>13</v>
      </c>
      <c r="B328" s="156"/>
      <c r="C328" s="123"/>
      <c r="D328" s="123"/>
      <c r="E328" s="123"/>
      <c r="F328" s="123">
        <f>SUM(F306:F327)</f>
        <v>24674.070000000003</v>
      </c>
      <c r="G328" s="133"/>
    </row>
    <row r="329" spans="1:7" s="11" customFormat="1" ht="16.5" customHeight="1" thickBot="1" x14ac:dyDescent="0.3">
      <c r="A329" s="151" t="s">
        <v>309</v>
      </c>
      <c r="B329" s="152"/>
      <c r="C329" s="152"/>
      <c r="D329" s="152"/>
      <c r="E329" s="152"/>
      <c r="F329" s="152"/>
      <c r="G329" s="153"/>
    </row>
    <row r="330" spans="1:7" s="16" customFormat="1" ht="16.5" customHeight="1" x14ac:dyDescent="0.25">
      <c r="A330" s="189">
        <v>297</v>
      </c>
      <c r="B330" s="97" t="s">
        <v>307</v>
      </c>
      <c r="C330" s="98" t="s">
        <v>288</v>
      </c>
      <c r="D330" s="99">
        <v>1</v>
      </c>
      <c r="E330" s="29">
        <v>22000</v>
      </c>
      <c r="F330" s="29">
        <f>D330*E330</f>
        <v>22000</v>
      </c>
      <c r="G330" s="100"/>
    </row>
    <row r="331" spans="1:7" s="11" customFormat="1" ht="28.5" customHeight="1" x14ac:dyDescent="0.25">
      <c r="A331" s="189">
        <v>298</v>
      </c>
      <c r="B331" s="102" t="s">
        <v>37</v>
      </c>
      <c r="C331" s="103" t="s">
        <v>28</v>
      </c>
      <c r="D331" s="104">
        <v>1</v>
      </c>
      <c r="E331" s="24">
        <v>73150</v>
      </c>
      <c r="F331" s="24">
        <f t="shared" ref="F331" si="50">D331*E331</f>
        <v>73150</v>
      </c>
      <c r="G331" s="101"/>
    </row>
    <row r="332" spans="1:7" s="16" customFormat="1" ht="16.5" customHeight="1" x14ac:dyDescent="0.25">
      <c r="A332" s="189">
        <v>299</v>
      </c>
      <c r="B332" s="105" t="s">
        <v>301</v>
      </c>
      <c r="C332" s="106" t="s">
        <v>288</v>
      </c>
      <c r="D332" s="107">
        <v>6</v>
      </c>
      <c r="E332" s="27">
        <v>80000</v>
      </c>
      <c r="F332" s="27">
        <f t="shared" ref="F332:F344" si="51">D332*E332</f>
        <v>480000</v>
      </c>
      <c r="G332" s="108"/>
    </row>
    <row r="333" spans="1:7" s="11" customFormat="1" ht="16.5" customHeight="1" x14ac:dyDescent="0.25">
      <c r="A333" s="189">
        <v>300</v>
      </c>
      <c r="B333" s="128" t="s">
        <v>289</v>
      </c>
      <c r="C333" s="129" t="s">
        <v>288</v>
      </c>
      <c r="D333" s="130">
        <v>6</v>
      </c>
      <c r="E333" s="131">
        <v>450000</v>
      </c>
      <c r="F333" s="131">
        <f t="shared" si="51"/>
        <v>2700000</v>
      </c>
      <c r="G333" s="127"/>
    </row>
    <row r="334" spans="1:7" s="11" customFormat="1" ht="16.5" customHeight="1" x14ac:dyDescent="0.25">
      <c r="A334" s="189">
        <v>301</v>
      </c>
      <c r="B334" s="102" t="s">
        <v>290</v>
      </c>
      <c r="C334" s="103" t="s">
        <v>4</v>
      </c>
      <c r="D334" s="104">
        <v>1</v>
      </c>
      <c r="E334" s="24">
        <v>16000</v>
      </c>
      <c r="F334" s="24">
        <f t="shared" si="51"/>
        <v>16000</v>
      </c>
      <c r="G334" s="101"/>
    </row>
    <row r="335" spans="1:7" s="16" customFormat="1" ht="16.5" customHeight="1" x14ac:dyDescent="0.25">
      <c r="A335" s="189">
        <v>302</v>
      </c>
      <c r="B335" s="105" t="s">
        <v>302</v>
      </c>
      <c r="C335" s="106" t="s">
        <v>4</v>
      </c>
      <c r="D335" s="107">
        <v>1</v>
      </c>
      <c r="E335" s="27">
        <v>1200</v>
      </c>
      <c r="F335" s="27">
        <f t="shared" si="51"/>
        <v>1200</v>
      </c>
      <c r="G335" s="108"/>
    </row>
    <row r="336" spans="1:7" s="11" customFormat="1" ht="16.5" customHeight="1" x14ac:dyDescent="0.25">
      <c r="A336" s="189">
        <v>303</v>
      </c>
      <c r="B336" s="102" t="s">
        <v>291</v>
      </c>
      <c r="C336" s="103" t="s">
        <v>4</v>
      </c>
      <c r="D336" s="104">
        <v>1</v>
      </c>
      <c r="E336" s="24">
        <v>2320</v>
      </c>
      <c r="F336" s="24">
        <f t="shared" si="51"/>
        <v>2320</v>
      </c>
      <c r="G336" s="101"/>
    </row>
    <row r="337" spans="1:7" s="16" customFormat="1" ht="16.5" customHeight="1" x14ac:dyDescent="0.25">
      <c r="A337" s="189">
        <v>304</v>
      </c>
      <c r="B337" s="105" t="s">
        <v>303</v>
      </c>
      <c r="C337" s="106" t="s">
        <v>4</v>
      </c>
      <c r="D337" s="107">
        <v>1</v>
      </c>
      <c r="E337" s="27">
        <v>4500</v>
      </c>
      <c r="F337" s="27">
        <f t="shared" si="51"/>
        <v>4500</v>
      </c>
      <c r="G337" s="108"/>
    </row>
    <row r="338" spans="1:7" s="11" customFormat="1" ht="16.5" customHeight="1" x14ac:dyDescent="0.25">
      <c r="A338" s="189">
        <v>305</v>
      </c>
      <c r="B338" s="102" t="s">
        <v>292</v>
      </c>
      <c r="C338" s="103" t="s">
        <v>4</v>
      </c>
      <c r="D338" s="104">
        <v>1</v>
      </c>
      <c r="E338" s="24">
        <v>24854</v>
      </c>
      <c r="F338" s="24">
        <f t="shared" si="51"/>
        <v>24854</v>
      </c>
      <c r="G338" s="101"/>
    </row>
    <row r="339" spans="1:7" s="16" customFormat="1" ht="16.5" customHeight="1" x14ac:dyDescent="0.25">
      <c r="A339" s="189">
        <v>306</v>
      </c>
      <c r="B339" s="105" t="s">
        <v>304</v>
      </c>
      <c r="C339" s="106" t="s">
        <v>4</v>
      </c>
      <c r="D339" s="107">
        <v>1</v>
      </c>
      <c r="E339" s="27">
        <v>650</v>
      </c>
      <c r="F339" s="27">
        <f t="shared" si="51"/>
        <v>650</v>
      </c>
      <c r="G339" s="108"/>
    </row>
    <row r="340" spans="1:7" s="11" customFormat="1" ht="16.5" customHeight="1" x14ac:dyDescent="0.25">
      <c r="A340" s="189">
        <v>307</v>
      </c>
      <c r="B340" s="102" t="s">
        <v>293</v>
      </c>
      <c r="C340" s="103" t="s">
        <v>4</v>
      </c>
      <c r="D340" s="104">
        <v>1</v>
      </c>
      <c r="E340" s="24">
        <v>4216</v>
      </c>
      <c r="F340" s="24">
        <f t="shared" si="51"/>
        <v>4216</v>
      </c>
      <c r="G340" s="101"/>
    </row>
    <row r="341" spans="1:7" s="16" customFormat="1" ht="16.5" customHeight="1" x14ac:dyDescent="0.25">
      <c r="A341" s="189">
        <v>308</v>
      </c>
      <c r="B341" s="105" t="s">
        <v>305</v>
      </c>
      <c r="C341" s="106" t="s">
        <v>4</v>
      </c>
      <c r="D341" s="107">
        <v>1</v>
      </c>
      <c r="E341" s="132">
        <v>1200</v>
      </c>
      <c r="F341" s="27">
        <f t="shared" si="51"/>
        <v>1200</v>
      </c>
      <c r="G341" s="108"/>
    </row>
    <row r="342" spans="1:7" s="11" customFormat="1" ht="16.5" customHeight="1" x14ac:dyDescent="0.25">
      <c r="A342" s="189">
        <v>309</v>
      </c>
      <c r="B342" s="102" t="s">
        <v>294</v>
      </c>
      <c r="C342" s="103" t="s">
        <v>4</v>
      </c>
      <c r="D342" s="104">
        <v>1</v>
      </c>
      <c r="E342" s="24">
        <v>5664</v>
      </c>
      <c r="F342" s="24">
        <f t="shared" si="51"/>
        <v>5664</v>
      </c>
      <c r="G342" s="101"/>
    </row>
    <row r="343" spans="1:7" s="16" customFormat="1" ht="16.5" customHeight="1" x14ac:dyDescent="0.25">
      <c r="A343" s="189">
        <v>310</v>
      </c>
      <c r="B343" s="105" t="s">
        <v>306</v>
      </c>
      <c r="C343" s="106" t="s">
        <v>4</v>
      </c>
      <c r="D343" s="107">
        <v>2</v>
      </c>
      <c r="E343" s="27">
        <v>350</v>
      </c>
      <c r="F343" s="27">
        <f t="shared" si="51"/>
        <v>700</v>
      </c>
      <c r="G343" s="108"/>
    </row>
    <row r="344" spans="1:7" s="11" customFormat="1" ht="16.5" customHeight="1" x14ac:dyDescent="0.25">
      <c r="A344" s="189">
        <v>311</v>
      </c>
      <c r="B344" s="102" t="s">
        <v>295</v>
      </c>
      <c r="C344" s="103" t="s">
        <v>4</v>
      </c>
      <c r="D344" s="104">
        <v>2</v>
      </c>
      <c r="E344" s="24">
        <v>1105</v>
      </c>
      <c r="F344" s="24">
        <f t="shared" si="51"/>
        <v>2210</v>
      </c>
      <c r="G344" s="101"/>
    </row>
    <row r="345" spans="1:7" s="11" customFormat="1" ht="16.5" customHeight="1" x14ac:dyDescent="0.25">
      <c r="A345" s="189">
        <v>312</v>
      </c>
      <c r="B345" s="102" t="s">
        <v>296</v>
      </c>
      <c r="C345" s="103" t="s">
        <v>4</v>
      </c>
      <c r="D345" s="104">
        <v>1</v>
      </c>
      <c r="E345" s="24">
        <v>4450</v>
      </c>
      <c r="F345" s="24">
        <f t="shared" ref="F345" si="52">D345*E345</f>
        <v>4450</v>
      </c>
      <c r="G345" s="101"/>
    </row>
    <row r="346" spans="1:7" s="11" customFormat="1" ht="16.5" customHeight="1" x14ac:dyDescent="0.25">
      <c r="A346" s="189">
        <v>313</v>
      </c>
      <c r="B346" s="102" t="s">
        <v>297</v>
      </c>
      <c r="C346" s="103" t="s">
        <v>4</v>
      </c>
      <c r="D346" s="104">
        <v>1</v>
      </c>
      <c r="E346" s="24">
        <v>4190</v>
      </c>
      <c r="F346" s="24">
        <f>D346*E346</f>
        <v>4190</v>
      </c>
      <c r="G346" s="101"/>
    </row>
    <row r="347" spans="1:7" s="11" customFormat="1" ht="16.5" customHeight="1" x14ac:dyDescent="0.25">
      <c r="A347" s="189">
        <v>314</v>
      </c>
      <c r="B347" s="102" t="s">
        <v>298</v>
      </c>
      <c r="C347" s="103" t="s">
        <v>4</v>
      </c>
      <c r="D347" s="104">
        <v>1</v>
      </c>
      <c r="E347" s="24">
        <v>1860</v>
      </c>
      <c r="F347" s="24">
        <f t="shared" ref="F347" si="53">D347*E347</f>
        <v>1860</v>
      </c>
      <c r="G347" s="101"/>
    </row>
    <row r="348" spans="1:7" s="11" customFormat="1" ht="16.5" customHeight="1" x14ac:dyDescent="0.25">
      <c r="A348" s="189">
        <v>315</v>
      </c>
      <c r="B348" s="102" t="s">
        <v>300</v>
      </c>
      <c r="C348" s="103" t="s">
        <v>4</v>
      </c>
      <c r="D348" s="104">
        <v>1</v>
      </c>
      <c r="E348" s="24">
        <v>20180</v>
      </c>
      <c r="F348" s="24">
        <f>D348*E348</f>
        <v>20180</v>
      </c>
      <c r="G348" s="101"/>
    </row>
    <row r="349" spans="1:7" s="11" customFormat="1" ht="16.5" customHeight="1" thickBot="1" x14ac:dyDescent="0.3">
      <c r="A349" s="189">
        <v>316</v>
      </c>
      <c r="B349" s="110" t="s">
        <v>299</v>
      </c>
      <c r="C349" s="111" t="s">
        <v>4</v>
      </c>
      <c r="D349" s="112">
        <v>1</v>
      </c>
      <c r="E349" s="90">
        <v>35000</v>
      </c>
      <c r="F349" s="90">
        <f>D349*E349</f>
        <v>35000</v>
      </c>
      <c r="G349" s="109"/>
    </row>
    <row r="350" spans="1:7" s="11" customFormat="1" ht="16.5" customHeight="1" thickBot="1" x14ac:dyDescent="0.3">
      <c r="A350" s="147" t="s">
        <v>13</v>
      </c>
      <c r="B350" s="148"/>
      <c r="C350" s="124"/>
      <c r="D350" s="124"/>
      <c r="E350" s="96"/>
      <c r="F350" s="125">
        <f>SUM(F330:F349)</f>
        <v>3404344</v>
      </c>
      <c r="G350" s="126"/>
    </row>
    <row r="351" spans="1:7" s="11" customFormat="1" ht="16.5" customHeight="1" thickBot="1" x14ac:dyDescent="0.3">
      <c r="A351" s="144" t="s">
        <v>325</v>
      </c>
      <c r="B351" s="145"/>
      <c r="C351" s="145"/>
      <c r="D351" s="145"/>
      <c r="E351" s="145"/>
      <c r="F351" s="145"/>
      <c r="G351" s="146"/>
    </row>
    <row r="352" spans="1:7" s="16" customFormat="1" ht="16.5" customHeight="1" x14ac:dyDescent="0.25">
      <c r="A352" s="178">
        <v>317</v>
      </c>
      <c r="B352" s="190" t="s">
        <v>313</v>
      </c>
      <c r="C352" s="115" t="s">
        <v>4</v>
      </c>
      <c r="D352" s="116">
        <v>8</v>
      </c>
      <c r="E352" s="21">
        <v>1200</v>
      </c>
      <c r="F352" s="21">
        <f t="shared" ref="F352:F358" si="54">D352*E352</f>
        <v>9600</v>
      </c>
      <c r="G352" s="117"/>
    </row>
    <row r="353" spans="1:7" s="11" customFormat="1" ht="16.5" customHeight="1" x14ac:dyDescent="0.25">
      <c r="A353" s="177">
        <v>318</v>
      </c>
      <c r="B353" s="191" t="s">
        <v>314</v>
      </c>
      <c r="C353" s="103" t="s">
        <v>4</v>
      </c>
      <c r="D353" s="104">
        <f>D352</f>
        <v>8</v>
      </c>
      <c r="E353" s="24">
        <v>7250</v>
      </c>
      <c r="F353" s="24">
        <f t="shared" si="54"/>
        <v>58000</v>
      </c>
      <c r="G353" s="118"/>
    </row>
    <row r="354" spans="1:7" s="11" customFormat="1" ht="16.5" customHeight="1" x14ac:dyDescent="0.25">
      <c r="A354" s="177">
        <v>319</v>
      </c>
      <c r="B354" s="191" t="s">
        <v>315</v>
      </c>
      <c r="C354" s="103" t="s">
        <v>4</v>
      </c>
      <c r="D354" s="104">
        <f>D352</f>
        <v>8</v>
      </c>
      <c r="E354" s="24">
        <v>670</v>
      </c>
      <c r="F354" s="24">
        <f t="shared" si="54"/>
        <v>5360</v>
      </c>
      <c r="G354" s="118"/>
    </row>
    <row r="355" spans="1:7" s="16" customFormat="1" ht="16.5" customHeight="1" x14ac:dyDescent="0.25">
      <c r="A355" s="177">
        <v>320</v>
      </c>
      <c r="B355" s="192" t="s">
        <v>316</v>
      </c>
      <c r="C355" s="106" t="s">
        <v>27</v>
      </c>
      <c r="D355" s="107">
        <v>140</v>
      </c>
      <c r="E355" s="27">
        <v>550</v>
      </c>
      <c r="F355" s="27">
        <f t="shared" si="54"/>
        <v>77000</v>
      </c>
      <c r="G355" s="119"/>
    </row>
    <row r="356" spans="1:7" s="11" customFormat="1" ht="16.5" customHeight="1" x14ac:dyDescent="0.25">
      <c r="A356" s="177">
        <v>321</v>
      </c>
      <c r="B356" s="191" t="s">
        <v>317</v>
      </c>
      <c r="C356" s="103" t="s">
        <v>27</v>
      </c>
      <c r="D356" s="104">
        <f>D355</f>
        <v>140</v>
      </c>
      <c r="E356" s="24">
        <v>900</v>
      </c>
      <c r="F356" s="24">
        <f t="shared" si="54"/>
        <v>126000</v>
      </c>
      <c r="G356" s="118"/>
    </row>
    <row r="357" spans="1:7" s="16" customFormat="1" ht="16.5" customHeight="1" x14ac:dyDescent="0.25">
      <c r="A357" s="177">
        <v>322</v>
      </c>
      <c r="B357" s="192" t="s">
        <v>318</v>
      </c>
      <c r="C357" s="106" t="s">
        <v>28</v>
      </c>
      <c r="D357" s="107">
        <v>1</v>
      </c>
      <c r="E357" s="27">
        <v>55000</v>
      </c>
      <c r="F357" s="27">
        <f t="shared" si="54"/>
        <v>55000</v>
      </c>
      <c r="G357" s="119"/>
    </row>
    <row r="358" spans="1:7" s="11" customFormat="1" ht="16.5" customHeight="1" thickBot="1" x14ac:dyDescent="0.3">
      <c r="A358" s="179">
        <v>323</v>
      </c>
      <c r="B358" s="193" t="s">
        <v>319</v>
      </c>
      <c r="C358" s="120" t="s">
        <v>28</v>
      </c>
      <c r="D358" s="121">
        <v>1</v>
      </c>
      <c r="E358" s="40">
        <v>427000</v>
      </c>
      <c r="F358" s="40">
        <f t="shared" si="54"/>
        <v>427000</v>
      </c>
      <c r="G358" s="122"/>
    </row>
    <row r="359" spans="1:7" s="11" customFormat="1" ht="16.5" customHeight="1" thickBot="1" x14ac:dyDescent="0.3">
      <c r="A359" s="154" t="s">
        <v>13</v>
      </c>
      <c r="B359" s="155"/>
      <c r="C359" s="113"/>
      <c r="D359" s="113"/>
      <c r="E359" s="113"/>
      <c r="F359" s="123">
        <f>SUM(F352:F358)</f>
        <v>757960</v>
      </c>
      <c r="G359" s="114"/>
    </row>
    <row r="360" spans="1:7" s="14" customFormat="1" ht="20.25" customHeight="1" thickBot="1" x14ac:dyDescent="0.3">
      <c r="A360" s="142" t="s">
        <v>55</v>
      </c>
      <c r="B360" s="143"/>
      <c r="C360" s="134"/>
      <c r="D360" s="134"/>
      <c r="E360" s="134"/>
      <c r="F360" s="135">
        <f>F36+F115+F186+F259+F304+F328+F350+F359</f>
        <v>8676336.0546000004</v>
      </c>
      <c r="G360" s="136"/>
    </row>
    <row r="361" spans="1:7" s="11" customFormat="1" ht="16.5" customHeight="1" x14ac:dyDescent="0.25">
      <c r="A361" s="42"/>
      <c r="B361" s="17"/>
      <c r="C361" s="20"/>
      <c r="D361" s="13"/>
      <c r="E361" s="18"/>
      <c r="F361" s="18"/>
      <c r="G361" s="42"/>
    </row>
    <row r="362" spans="1:7" s="11" customFormat="1" ht="16.5" customHeight="1" x14ac:dyDescent="0.25">
      <c r="A362" s="42"/>
      <c r="B362" s="17"/>
      <c r="C362" s="20"/>
      <c r="D362" s="13"/>
      <c r="E362" s="18"/>
      <c r="F362" s="18"/>
      <c r="G362" s="42"/>
    </row>
    <row r="363" spans="1:7" s="11" customFormat="1" ht="16.5" customHeight="1" x14ac:dyDescent="0.25">
      <c r="A363" s="42"/>
      <c r="B363" s="17"/>
      <c r="C363" s="20"/>
      <c r="D363" s="13"/>
      <c r="E363" s="18"/>
      <c r="F363" s="18"/>
      <c r="G363" s="42"/>
    </row>
    <row r="364" spans="1:7" s="11" customFormat="1" ht="16.5" customHeight="1" x14ac:dyDescent="0.25">
      <c r="A364" s="42"/>
      <c r="B364" s="17"/>
      <c r="C364" s="20"/>
      <c r="D364" s="13"/>
      <c r="E364" s="18"/>
      <c r="F364" s="18"/>
      <c r="G364" s="42"/>
    </row>
    <row r="365" spans="1:7" s="11" customFormat="1" ht="16.5" customHeight="1" x14ac:dyDescent="0.25">
      <c r="A365" s="42"/>
      <c r="B365" s="17"/>
      <c r="C365" s="20"/>
      <c r="D365" s="13"/>
      <c r="E365" s="18"/>
      <c r="F365" s="18"/>
      <c r="G365" s="42"/>
    </row>
    <row r="366" spans="1:7" s="11" customFormat="1" ht="16.5" customHeight="1" x14ac:dyDescent="0.25">
      <c r="A366" s="42"/>
      <c r="B366" s="17"/>
      <c r="C366" s="20"/>
      <c r="D366" s="13"/>
      <c r="E366" s="18"/>
      <c r="F366" s="18"/>
      <c r="G366" s="42"/>
    </row>
    <row r="367" spans="1:7" s="11" customFormat="1" ht="16.5" customHeight="1" x14ac:dyDescent="0.25">
      <c r="A367" s="42"/>
      <c r="B367" s="17"/>
      <c r="C367" s="20"/>
      <c r="D367" s="13"/>
      <c r="E367" s="18"/>
      <c r="F367" s="18"/>
      <c r="G367" s="42"/>
    </row>
    <row r="368" spans="1:7" s="11" customFormat="1" ht="16.5" customHeight="1" x14ac:dyDescent="0.25">
      <c r="A368" s="42"/>
      <c r="B368" s="17"/>
      <c r="C368" s="20"/>
      <c r="D368" s="13"/>
      <c r="E368" s="18"/>
      <c r="F368" s="18"/>
      <c r="G368" s="42"/>
    </row>
    <row r="369" spans="1:7" s="11" customFormat="1" ht="16.5" customHeight="1" x14ac:dyDescent="0.25">
      <c r="A369" s="42"/>
      <c r="B369" s="17"/>
      <c r="C369" s="20"/>
      <c r="D369" s="13"/>
      <c r="E369" s="18"/>
      <c r="F369" s="18"/>
      <c r="G369" s="42"/>
    </row>
    <row r="370" spans="1:7" s="11" customFormat="1" ht="16.5" customHeight="1" x14ac:dyDescent="0.25">
      <c r="A370" s="42"/>
      <c r="B370" s="17"/>
      <c r="C370" s="20"/>
      <c r="D370" s="13"/>
      <c r="E370" s="18"/>
      <c r="F370" s="18"/>
      <c r="G370" s="42"/>
    </row>
    <row r="371" spans="1:7" s="11" customFormat="1" ht="16.5" customHeight="1" x14ac:dyDescent="0.25">
      <c r="A371" s="42"/>
      <c r="B371" s="17"/>
      <c r="C371" s="20"/>
      <c r="D371" s="13"/>
      <c r="E371" s="18"/>
      <c r="F371" s="18"/>
      <c r="G371" s="42"/>
    </row>
    <row r="372" spans="1:7" s="11" customFormat="1" ht="16.5" customHeight="1" x14ac:dyDescent="0.25">
      <c r="A372" s="42"/>
      <c r="B372" s="17"/>
      <c r="C372" s="20"/>
      <c r="D372" s="13"/>
      <c r="E372" s="18"/>
      <c r="F372" s="18"/>
      <c r="G372" s="42"/>
    </row>
    <row r="373" spans="1:7" s="11" customFormat="1" ht="16.5" customHeight="1" x14ac:dyDescent="0.25">
      <c r="A373" s="42"/>
      <c r="B373" s="17"/>
      <c r="C373" s="20"/>
      <c r="D373" s="13"/>
      <c r="E373" s="18"/>
      <c r="F373" s="18"/>
      <c r="G373" s="42"/>
    </row>
    <row r="374" spans="1:7" s="11" customFormat="1" ht="16.5" customHeight="1" x14ac:dyDescent="0.25">
      <c r="A374" s="42"/>
      <c r="B374" s="17"/>
      <c r="C374" s="20"/>
      <c r="D374" s="13"/>
      <c r="E374" s="18"/>
      <c r="F374" s="18"/>
      <c r="G374" s="42"/>
    </row>
    <row r="375" spans="1:7" s="11" customFormat="1" ht="16.5" customHeight="1" x14ac:dyDescent="0.25">
      <c r="A375" s="42"/>
      <c r="B375" s="17"/>
      <c r="C375" s="20"/>
      <c r="D375" s="13"/>
      <c r="E375" s="18"/>
      <c r="F375" s="18"/>
      <c r="G375" s="42"/>
    </row>
    <row r="376" spans="1:7" s="11" customFormat="1" ht="16.5" customHeight="1" x14ac:dyDescent="0.25">
      <c r="A376" s="42"/>
      <c r="B376" s="17"/>
      <c r="C376" s="20"/>
      <c r="D376" s="13"/>
      <c r="E376" s="18"/>
      <c r="F376" s="18"/>
      <c r="G376" s="42"/>
    </row>
    <row r="377" spans="1:7" s="11" customFormat="1" ht="16.5" customHeight="1" x14ac:dyDescent="0.25">
      <c r="A377" s="42"/>
      <c r="B377" s="17"/>
      <c r="C377" s="20"/>
      <c r="D377" s="13"/>
      <c r="E377" s="18"/>
      <c r="F377" s="18"/>
      <c r="G377" s="42"/>
    </row>
    <row r="378" spans="1:7" s="11" customFormat="1" ht="16.5" customHeight="1" x14ac:dyDescent="0.25">
      <c r="A378" s="42"/>
      <c r="B378" s="17"/>
      <c r="C378" s="20"/>
      <c r="D378" s="13"/>
      <c r="E378" s="18"/>
      <c r="F378" s="18"/>
      <c r="G378" s="42"/>
    </row>
    <row r="379" spans="1:7" s="11" customFormat="1" ht="16.5" customHeight="1" x14ac:dyDescent="0.25">
      <c r="A379" s="42"/>
      <c r="B379" s="17"/>
      <c r="C379" s="20"/>
      <c r="D379" s="13"/>
      <c r="E379" s="18"/>
      <c r="F379" s="18"/>
      <c r="G379" s="42"/>
    </row>
  </sheetData>
  <mergeCells count="34">
    <mergeCell ref="D3:E3"/>
    <mergeCell ref="F3:G4"/>
    <mergeCell ref="D4:E4"/>
    <mergeCell ref="C5:D5"/>
    <mergeCell ref="B6:E6"/>
    <mergeCell ref="B7:E7"/>
    <mergeCell ref="B8:E8"/>
    <mergeCell ref="F8:G8"/>
    <mergeCell ref="A268:G268"/>
    <mergeCell ref="A329:G329"/>
    <mergeCell ref="A328:B328"/>
    <mergeCell ref="A305:G305"/>
    <mergeCell ref="A115:B115"/>
    <mergeCell ref="A116:G116"/>
    <mergeCell ref="A260:G260"/>
    <mergeCell ref="A261:G261"/>
    <mergeCell ref="A36:B36"/>
    <mergeCell ref="A186:B186"/>
    <mergeCell ref="A38:G38"/>
    <mergeCell ref="A37:G37"/>
    <mergeCell ref="A187:G187"/>
    <mergeCell ref="A12:G12"/>
    <mergeCell ref="A259:B259"/>
    <mergeCell ref="A304:B304"/>
    <mergeCell ref="A360:B360"/>
    <mergeCell ref="A351:G351"/>
    <mergeCell ref="A350:B350"/>
    <mergeCell ref="A359:B359"/>
    <mergeCell ref="A49:G49"/>
    <mergeCell ref="A73:G73"/>
    <mergeCell ref="A58:G58"/>
    <mergeCell ref="A88:G88"/>
    <mergeCell ref="A97:G97"/>
    <mergeCell ref="A104:G104"/>
  </mergeCells>
  <pageMargins left="0.7" right="0.7" top="0.75" bottom="0.75" header="0.3" footer="0.3"/>
  <pageSetup paperSize="9" scale="4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2017-02-13T03:58:50Z</dcterms:modified>
</cp:coreProperties>
</file>