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0"/>
  </bookViews>
  <sheets>
    <sheet name="Ведомость ресурсов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</authors>
  <commentList>
    <comment ref="A6" authorId="0">
      <text>
        <r>
          <rPr>
            <b/>
            <sz val="8"/>
            <rFont val="Tahoma"/>
            <family val="0"/>
          </rPr>
          <t xml:space="preserve"> &lt;Номер ресурса п.п.&gt;</t>
        </r>
      </text>
    </comment>
    <comment ref="B6" authorId="0">
      <text>
        <r>
          <rPr>
            <b/>
            <sz val="8"/>
            <rFont val="Tahoma"/>
            <family val="0"/>
          </rPr>
          <t xml:space="preserve"> &lt;Код ресурса&gt;</t>
        </r>
      </text>
    </comment>
    <comment ref="C6" authorId="0">
      <text>
        <r>
          <rPr>
            <b/>
            <sz val="8"/>
            <rFont val="Tahoma"/>
            <family val="0"/>
          </rPr>
          <t xml:space="preserve"> &lt;Наименование ресурса &gt;</t>
        </r>
      </text>
    </comment>
    <comment ref="D6" authorId="0">
      <text>
        <r>
          <rPr>
            <b/>
            <sz val="8"/>
            <rFont val="Tahoma"/>
            <family val="0"/>
          </rPr>
          <t xml:space="preserve"> &lt;Единица измерения ресурса&gt;</t>
        </r>
      </text>
    </comment>
    <comment ref="E6" authorId="0">
      <text>
        <r>
          <rPr>
            <b/>
            <sz val="8"/>
            <rFont val="Tahoma"/>
            <family val="0"/>
          </rPr>
          <t xml:space="preserve"> &lt;Количество ресурса на единицу измерения&gt;</t>
        </r>
      </text>
    </comment>
    <comment ref="F6" authorId="0">
      <text>
        <r>
          <rPr>
            <b/>
            <sz val="8"/>
            <rFont val="Tahoma"/>
            <family val="0"/>
          </rPr>
          <t xml:space="preserve"> &lt;Сметная базисная цена ресурса (на ед. измерения)&gt;</t>
        </r>
      </text>
    </comment>
    <comment ref="G6" authorId="0">
      <text>
        <r>
          <rPr>
            <b/>
            <sz val="8"/>
            <rFont val="Tahoma"/>
            <family val="0"/>
          </rPr>
          <t xml:space="preserve"> &lt;Сметная базисная цена ресурса (на физ. объем)&gt;</t>
        </r>
      </text>
    </comment>
  </commentList>
</comments>
</file>

<file path=xl/sharedStrings.xml><?xml version="1.0" encoding="utf-8"?>
<sst xmlns="http://schemas.openxmlformats.org/spreadsheetml/2006/main" count="78" uniqueCount="62">
  <si>
    <t>№ пп</t>
  </si>
  <si>
    <t>Наименование</t>
  </si>
  <si>
    <t>Обоснование</t>
  </si>
  <si>
    <t>Ед. изм.</t>
  </si>
  <si>
    <t>чел.час</t>
  </si>
  <si>
    <t xml:space="preserve">    В том числе:</t>
  </si>
  <si>
    <t xml:space="preserve">      Накладные расходы</t>
  </si>
  <si>
    <t xml:space="preserve">      Сметная прибыль</t>
  </si>
  <si>
    <t xml:space="preserve">Общее кол-во </t>
  </si>
  <si>
    <t>Затраты труда рабочих, в том числе:</t>
  </si>
  <si>
    <t xml:space="preserve">      Раздел №1.Трудозатраты.</t>
  </si>
  <si>
    <t xml:space="preserve">          Ресурсы подрядчика.</t>
  </si>
  <si>
    <t xml:space="preserve">  Раздел №2.Машины и механизмы.</t>
  </si>
  <si>
    <t xml:space="preserve">      Машины и механизмы с зар. платой машинистов</t>
  </si>
  <si>
    <t xml:space="preserve">      ФОТ в том числе:</t>
  </si>
  <si>
    <t>Заработная плата рабочих:</t>
  </si>
  <si>
    <t>Заработная плата машинистов:</t>
  </si>
  <si>
    <t>ИТОГО:</t>
  </si>
  <si>
    <t>ВСЕГО:</t>
  </si>
  <si>
    <t xml:space="preserve">  ВСЕГО:</t>
  </si>
  <si>
    <r>
      <t xml:space="preserve">Затраты труда машинистов                                                                                        </t>
    </r>
    <r>
      <rPr>
        <b/>
        <sz val="10"/>
        <color indexed="63"/>
        <rFont val="Arial"/>
        <family val="2"/>
      </rPr>
      <t xml:space="preserve"> *-заработная плата машинистов входит в состав раздела №2 машины и механизмы        </t>
    </r>
    <r>
      <rPr>
        <sz val="10"/>
        <color indexed="63"/>
        <rFont val="Arial"/>
        <family val="2"/>
      </rPr>
      <t xml:space="preserve">               </t>
    </r>
  </si>
  <si>
    <t xml:space="preserve">   - Затраты труда рабочих ср 4</t>
  </si>
  <si>
    <t xml:space="preserve">  Раздел №3.Материалы</t>
  </si>
  <si>
    <t xml:space="preserve">   Материалы</t>
  </si>
  <si>
    <t xml:space="preserve">   - Затраты труда рабочих ср 3,9</t>
  </si>
  <si>
    <r>
      <t>(Коэф-ты перевода в текущие цены к сборнику №3 Буровзрывные работы (Скальные грунты) ОЗП-13,18;</t>
    </r>
    <r>
      <rPr>
        <b/>
        <sz val="10"/>
        <color indexed="63"/>
        <rFont val="Arial"/>
        <family val="2"/>
      </rPr>
      <t>ЭМ-4,51</t>
    </r>
    <r>
      <rPr>
        <sz val="10"/>
        <color indexed="63"/>
        <rFont val="Arial"/>
        <family val="2"/>
      </rPr>
      <t>;ЗПМ-13,18;</t>
    </r>
    <r>
      <rPr>
        <b/>
        <sz val="10"/>
        <color indexed="63"/>
        <rFont val="Arial"/>
        <family val="2"/>
      </rPr>
      <t>МАТ-4,25</t>
    </r>
    <r>
      <rPr>
        <sz val="10"/>
        <color indexed="63"/>
        <rFont val="Arial"/>
        <family val="2"/>
      </rPr>
      <t>.)</t>
    </r>
  </si>
  <si>
    <t xml:space="preserve">Ведомость стоимости ресурсов к акту выполненных работ 36/32, локальная смета №10-25р-2, в текущих ценах с зимним удорожанием (1,592720942%), </t>
  </si>
  <si>
    <t>Стоимость на единицу измерения в текущих ценах с зимним удорожанием 1,592720942%, руб.</t>
  </si>
  <si>
    <t>Стоимость ВСЕГО в текущих ценах с зимним удорожанием 1,592720942%, руб.</t>
  </si>
  <si>
    <t>Компрессоры передвижные с двигателем внутреннего сгорания 800 кПа (8 ат) 10 м3/мин</t>
  </si>
  <si>
    <t>маш.-ч</t>
  </si>
  <si>
    <t>Машины шарошечного бурения на базе трактора 118 кВт (160 л.с.), глубина бурения 32 м, диаметр скважин 160 мм</t>
  </si>
  <si>
    <t>Молотки бурильные легкие</t>
  </si>
  <si>
    <t>Молотки бурильные средние</t>
  </si>
  <si>
    <t>Станки для заточки бурового инструмента</t>
  </si>
  <si>
    <t>Автомобили бортовые грузоподъемностью до 5 т</t>
  </si>
  <si>
    <t>Спецавтомашины на шасси типа ГАЗ</t>
  </si>
  <si>
    <t>101-2109</t>
  </si>
  <si>
    <t>Карборунд</t>
  </si>
  <si>
    <t>кг</t>
  </si>
  <si>
    <t>109-0020</t>
  </si>
  <si>
    <t>Долота трехшарошечные типа Ш1460К-ЦВ</t>
  </si>
  <si>
    <t>шт.</t>
  </si>
  <si>
    <t>109-0047</t>
  </si>
  <si>
    <t>Коронки типа КДП43-25</t>
  </si>
  <si>
    <t>109-0101</t>
  </si>
  <si>
    <t>Штанга буровая типа БТС-150</t>
  </si>
  <si>
    <t>109-0154</t>
  </si>
  <si>
    <t>Сталь буровая пустотелая марки 55С2, шестигранная, наружный размер 22 мм, внутренний диаметр 6.5 мм</t>
  </si>
  <si>
    <t>112-0002</t>
  </si>
  <si>
    <t>Аммонит N 6 ЖВ порошком</t>
  </si>
  <si>
    <t>т</t>
  </si>
  <si>
    <t>112-0003</t>
  </si>
  <si>
    <t>Аммонит N 6 ЖВ в патронах</t>
  </si>
  <si>
    <t>112-0015</t>
  </si>
  <si>
    <t>Провод для взрывных работ марки ВП</t>
  </si>
  <si>
    <t>км</t>
  </si>
  <si>
    <t>112-0020</t>
  </si>
  <si>
    <t>Шнур детонирующий</t>
  </si>
  <si>
    <t>112-0025</t>
  </si>
  <si>
    <t>Электродетонаторы короткозамедленного действия водостойкие ЭД-КЗ</t>
  </si>
  <si>
    <t>1000 шт.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</si>
</sst>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0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 Cyr"/>
      <family val="0"/>
    </font>
    <font>
      <b/>
      <i/>
      <sz val="10"/>
      <color indexed="63"/>
      <name val="Arial"/>
      <family val="2"/>
    </font>
    <font>
      <b/>
      <i/>
      <sz val="10"/>
      <color indexed="63"/>
      <name val="Arial Cyr"/>
      <family val="0"/>
    </font>
    <font>
      <b/>
      <sz val="10"/>
      <color indexed="63"/>
      <name val="Arial Cyr"/>
      <family val="0"/>
    </font>
    <font>
      <sz val="11"/>
      <color indexed="63"/>
      <name val="Arial"/>
      <family val="2"/>
    </font>
    <font>
      <i/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2"/>
      <color indexed="63"/>
      <name val="Arial Cyr"/>
      <family val="0"/>
    </font>
    <font>
      <i/>
      <sz val="10"/>
      <color indexed="63"/>
      <name val="Arial Cyr"/>
      <family val="0"/>
    </font>
    <font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10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" fillId="0" borderId="1">
      <alignment horizontal="center"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2" applyNumberFormat="0" applyAlignment="0" applyProtection="0"/>
    <xf numFmtId="0" fontId="3" fillId="0" borderId="1">
      <alignment horizontal="center"/>
      <protection/>
    </xf>
    <xf numFmtId="0" fontId="29" fillId="20" borderId="3" applyNumberFormat="0" applyAlignment="0" applyProtection="0"/>
    <xf numFmtId="0" fontId="30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2" fillId="21" borderId="8" applyNumberFormat="0" applyAlignment="0" applyProtection="0"/>
    <xf numFmtId="0" fontId="3" fillId="0" borderId="1">
      <alignment horizontal="center" wrapText="1"/>
      <protection/>
    </xf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1">
      <alignment horizontal="center"/>
      <protection/>
    </xf>
    <xf numFmtId="0" fontId="8" fillId="0" borderId="0" applyNumberFormat="0" applyFill="0" applyBorder="0" applyAlignment="0" applyProtection="0"/>
    <xf numFmtId="0" fontId="3" fillId="0" borderId="1">
      <alignment horizontal="center" wrapText="1"/>
      <protection/>
    </xf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0" fontId="31" fillId="0" borderId="10" applyNumberFormat="0" applyFill="0" applyAlignment="0" applyProtection="0"/>
    <xf numFmtId="0" fontId="3" fillId="0" borderId="0">
      <alignment horizontal="center" vertical="top" wrapText="1"/>
      <protection/>
    </xf>
    <xf numFmtId="0" fontId="33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25" fillId="4" borderId="0" applyNumberFormat="0" applyBorder="0" applyAlignment="0" applyProtection="0"/>
    <xf numFmtId="0" fontId="3" fillId="0" borderId="0">
      <alignment/>
      <protection/>
    </xf>
  </cellStyleXfs>
  <cellXfs count="74">
    <xf numFmtId="0" fontId="0" fillId="0" borderId="0" xfId="0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0" xfId="41" applyFont="1" applyBorder="1">
      <alignment horizontal="center"/>
      <protection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1" fontId="7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2" fontId="7" fillId="0" borderId="0" xfId="0" applyNumberFormat="1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1" xfId="41" applyFont="1" applyBorder="1">
      <alignment horizontal="center"/>
      <protection/>
    </xf>
    <xf numFmtId="1" fontId="15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left" vertical="top" wrapText="1"/>
    </xf>
    <xf numFmtId="2" fontId="9" fillId="0" borderId="11" xfId="0" applyNumberFormat="1" applyFont="1" applyBorder="1" applyAlignment="1">
      <alignment horizontal="left" vertical="top" wrapText="1"/>
    </xf>
    <xf numFmtId="2" fontId="9" fillId="0" borderId="1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left" vertical="top" wrapText="1"/>
    </xf>
    <xf numFmtId="2" fontId="9" fillId="0" borderId="13" xfId="0" applyNumberFormat="1" applyFont="1" applyBorder="1" applyAlignment="1">
      <alignment horizontal="left" vertical="top" wrapText="1"/>
    </xf>
    <xf numFmtId="2" fontId="10" fillId="0" borderId="13" xfId="0" applyNumberFormat="1" applyFont="1" applyBorder="1" applyAlignment="1">
      <alignment horizontal="left" vertical="top" wrapText="1"/>
    </xf>
    <xf numFmtId="2" fontId="9" fillId="0" borderId="13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1" fontId="17" fillId="0" borderId="1" xfId="52" applyNumberFormat="1" applyFont="1" applyBorder="1" applyAlignment="1">
      <alignment horizontal="center" vertical="center" wrapText="1"/>
      <protection/>
    </xf>
    <xf numFmtId="0" fontId="9" fillId="0" borderId="1" xfId="52" applyFont="1" applyBorder="1">
      <alignment horizontal="right" vertical="top" wrapText="1"/>
      <protection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1" fontId="9" fillId="0" borderId="1" xfId="52" applyNumberFormat="1" applyFont="1" applyBorder="1">
      <alignment horizontal="right" vertical="top" wrapText="1"/>
      <protection/>
    </xf>
    <xf numFmtId="2" fontId="16" fillId="0" borderId="1" xfId="52" applyNumberFormat="1" applyFont="1" applyBorder="1">
      <alignment horizontal="right" vertical="top" wrapText="1"/>
      <protection/>
    </xf>
    <xf numFmtId="1" fontId="10" fillId="0" borderId="1" xfId="52" applyNumberFormat="1" applyFont="1" applyBorder="1">
      <alignment horizontal="right" vertical="top" wrapText="1"/>
      <protection/>
    </xf>
    <xf numFmtId="0" fontId="39" fillId="0" borderId="1" xfId="0" applyFont="1" applyBorder="1" applyAlignment="1">
      <alignment horizontal="center" vertical="top"/>
    </xf>
    <xf numFmtId="0" fontId="39" fillId="0" borderId="1" xfId="0" applyFont="1" applyBorder="1" applyAlignment="1">
      <alignment horizontal="left" vertical="top"/>
    </xf>
    <xf numFmtId="0" fontId="39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right" vertical="top"/>
    </xf>
    <xf numFmtId="0" fontId="38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2" fontId="9" fillId="0" borderId="1" xfId="52" applyNumberFormat="1" applyFont="1" applyBorder="1">
      <alignment horizontal="right" vertical="top" wrapText="1"/>
      <protection/>
    </xf>
    <xf numFmtId="0" fontId="3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2" fontId="10" fillId="0" borderId="15" xfId="0" applyNumberFormat="1" applyFont="1" applyBorder="1" applyAlignment="1">
      <alignment horizontal="left" vertical="top" wrapText="1"/>
    </xf>
    <xf numFmtId="2" fontId="14" fillId="0" borderId="15" xfId="0" applyNumberFormat="1" applyFont="1" applyBorder="1" applyAlignment="1">
      <alignment horizontal="left" vertical="top" wrapText="1"/>
    </xf>
    <xf numFmtId="0" fontId="16" fillId="0" borderId="16" xfId="52" applyFont="1" applyBorder="1" applyAlignment="1">
      <alignment horizontal="left" vertical="top" wrapText="1"/>
      <protection/>
    </xf>
    <xf numFmtId="0" fontId="19" fillId="0" borderId="17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9" fillId="0" borderId="1" xfId="52" applyFont="1" applyBorder="1" applyAlignment="1">
      <alignment horizontal="left" vertical="top" wrapText="1"/>
      <protection/>
    </xf>
    <xf numFmtId="0" fontId="11" fillId="0" borderId="1" xfId="0" applyFont="1" applyBorder="1" applyAlignment="1">
      <alignment horizontal="left" vertical="top" wrapText="1"/>
    </xf>
    <xf numFmtId="0" fontId="10" fillId="0" borderId="1" xfId="52" applyFont="1" applyBorder="1" applyAlignment="1">
      <alignment horizontal="left" vertical="top" wrapText="1"/>
      <protection/>
    </xf>
    <xf numFmtId="0" fontId="17" fillId="0" borderId="1" xfId="52" applyFont="1" applyBorder="1" applyAlignment="1">
      <alignment horizontal="left" vertical="top" wrapText="1"/>
      <protection/>
    </xf>
    <xf numFmtId="0" fontId="18" fillId="0" borderId="1" xfId="0" applyFont="1" applyBorder="1" applyAlignment="1">
      <alignment horizontal="left" vertical="top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еременныеСметы" xfId="59"/>
    <cellStyle name="Плохой" xfId="60"/>
    <cellStyle name="Пояснение" xfId="61"/>
    <cellStyle name="Примечание" xfId="62"/>
    <cellStyle name="Percent" xfId="63"/>
    <cellStyle name="РесСмета" xfId="64"/>
    <cellStyle name="СводкаСтоимРаб" xfId="65"/>
    <cellStyle name="СводРасч" xfId="66"/>
    <cellStyle name="Связанная ячейка" xfId="67"/>
    <cellStyle name="Список ресурсов" xfId="68"/>
    <cellStyle name="Текст предупреждения" xfId="69"/>
    <cellStyle name="Титул" xfId="70"/>
    <cellStyle name="Comma" xfId="71"/>
    <cellStyle name="Comma [0]" xfId="72"/>
    <cellStyle name="Хвост" xfId="73"/>
    <cellStyle name="Хороший" xfId="74"/>
    <cellStyle name="Экспертиза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="80" zoomScaleNormal="80" zoomScalePageLayoutView="0" workbookViewId="0" topLeftCell="A1">
      <selection activeCell="A2" sqref="A2:G2"/>
    </sheetView>
  </sheetViews>
  <sheetFormatPr defaultColWidth="9.00390625" defaultRowHeight="12.75"/>
  <cols>
    <col min="1" max="1" width="4.875" style="10" customWidth="1"/>
    <col min="2" max="2" width="13.125" style="10" customWidth="1"/>
    <col min="3" max="3" width="70.375" style="10" customWidth="1"/>
    <col min="4" max="4" width="9.25390625" style="11" customWidth="1"/>
    <col min="5" max="5" width="15.00390625" style="12" customWidth="1"/>
    <col min="6" max="6" width="14.625" style="5" customWidth="1"/>
    <col min="7" max="7" width="15.125" style="5" customWidth="1"/>
    <col min="8" max="8" width="10.125" style="5" customWidth="1"/>
    <col min="9" max="13" width="7.25390625" style="5" customWidth="1"/>
    <col min="14" max="16384" width="9.125" style="6" customWidth="1"/>
  </cols>
  <sheetData>
    <row r="1" spans="1:13" s="2" customFormat="1" ht="12.75">
      <c r="A1" s="17"/>
      <c r="B1" s="18"/>
      <c r="C1" s="17"/>
      <c r="D1" s="17"/>
      <c r="E1" s="17"/>
      <c r="F1" s="17"/>
      <c r="G1" s="17"/>
      <c r="H1" s="1"/>
      <c r="I1" s="1"/>
      <c r="J1" s="1"/>
      <c r="K1" s="1"/>
      <c r="L1" s="1"/>
      <c r="M1" s="1"/>
    </row>
    <row r="2" spans="1:13" s="2" customFormat="1" ht="32.25" customHeight="1">
      <c r="A2" s="53" t="s">
        <v>26</v>
      </c>
      <c r="B2" s="54"/>
      <c r="C2" s="54"/>
      <c r="D2" s="54"/>
      <c r="E2" s="54"/>
      <c r="F2" s="54"/>
      <c r="G2" s="54"/>
      <c r="H2" s="1"/>
      <c r="I2" s="1"/>
      <c r="J2" s="1"/>
      <c r="K2" s="1"/>
      <c r="L2" s="1"/>
      <c r="M2" s="1"/>
    </row>
    <row r="3" spans="1:13" ht="32.25" customHeight="1">
      <c r="A3" s="55" t="s">
        <v>25</v>
      </c>
      <c r="B3" s="56"/>
      <c r="C3" s="56"/>
      <c r="D3" s="56"/>
      <c r="E3" s="56"/>
      <c r="F3" s="56"/>
      <c r="G3" s="56"/>
      <c r="H3" s="4"/>
      <c r="I3" s="4"/>
      <c r="J3" s="4"/>
      <c r="K3" s="4"/>
      <c r="L3" s="4"/>
      <c r="M3" s="3"/>
    </row>
    <row r="4" spans="1:13" ht="29.25" customHeight="1">
      <c r="A4" s="55" t="s">
        <v>0</v>
      </c>
      <c r="B4" s="55" t="s">
        <v>2</v>
      </c>
      <c r="C4" s="55" t="s">
        <v>1</v>
      </c>
      <c r="D4" s="55" t="s">
        <v>3</v>
      </c>
      <c r="E4" s="55" t="s">
        <v>8</v>
      </c>
      <c r="F4" s="57" t="s">
        <v>27</v>
      </c>
      <c r="G4" s="57" t="s">
        <v>28</v>
      </c>
      <c r="H4" s="3"/>
      <c r="I4" s="3"/>
      <c r="J4" s="3"/>
      <c r="K4" s="3"/>
      <c r="L4" s="3"/>
      <c r="M4" s="3"/>
    </row>
    <row r="5" spans="1:13" ht="77.25" customHeight="1">
      <c r="A5" s="55"/>
      <c r="B5" s="55"/>
      <c r="C5" s="55"/>
      <c r="D5" s="55"/>
      <c r="E5" s="55"/>
      <c r="F5" s="59"/>
      <c r="G5" s="58"/>
      <c r="H5" s="4"/>
      <c r="I5" s="3"/>
      <c r="J5" s="3"/>
      <c r="K5" s="3"/>
      <c r="L5" s="3"/>
      <c r="M5" s="3"/>
    </row>
    <row r="6" spans="1:13" ht="12.7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7"/>
      <c r="I6" s="7"/>
      <c r="J6" s="7"/>
      <c r="K6" s="7"/>
      <c r="L6" s="7"/>
      <c r="M6" s="7"/>
    </row>
    <row r="7" spans="1:13" s="14" customFormat="1" ht="19.5" customHeight="1">
      <c r="A7" s="60" t="s">
        <v>11</v>
      </c>
      <c r="B7" s="61"/>
      <c r="C7" s="61"/>
      <c r="D7" s="61"/>
      <c r="E7" s="61"/>
      <c r="F7" s="61"/>
      <c r="G7" s="61"/>
      <c r="H7" s="9"/>
      <c r="I7" s="9"/>
      <c r="J7" s="9"/>
      <c r="K7" s="9"/>
      <c r="L7" s="9"/>
      <c r="M7" s="9"/>
    </row>
    <row r="8" spans="1:13" ht="17.25" customHeight="1">
      <c r="A8" s="62" t="s">
        <v>10</v>
      </c>
      <c r="B8" s="63"/>
      <c r="C8" s="63"/>
      <c r="D8" s="63"/>
      <c r="E8" s="63"/>
      <c r="F8" s="63"/>
      <c r="G8" s="63"/>
      <c r="H8" s="8"/>
      <c r="I8" s="8"/>
      <c r="J8" s="8"/>
      <c r="K8" s="8"/>
      <c r="L8" s="8"/>
      <c r="M8" s="8"/>
    </row>
    <row r="9" spans="1:13" ht="14.25">
      <c r="A9" s="20">
        <v>1</v>
      </c>
      <c r="B9" s="21"/>
      <c r="C9" s="21" t="s">
        <v>9</v>
      </c>
      <c r="D9" s="21" t="s">
        <v>4</v>
      </c>
      <c r="E9" s="22">
        <f>E10+E11</f>
        <v>1598.9825</v>
      </c>
      <c r="F9" s="22"/>
      <c r="G9" s="52">
        <f>G10+G11</f>
        <v>204030.6561393016</v>
      </c>
      <c r="H9" s="8"/>
      <c r="I9" s="8"/>
      <c r="J9" s="8"/>
      <c r="K9" s="8"/>
      <c r="L9" s="8"/>
      <c r="M9" s="8"/>
    </row>
    <row r="10" spans="1:13" ht="12.75">
      <c r="A10" s="44">
        <v>2</v>
      </c>
      <c r="B10" s="45">
        <v>1</v>
      </c>
      <c r="C10" s="46" t="s">
        <v>24</v>
      </c>
      <c r="D10" s="44" t="s">
        <v>4</v>
      </c>
      <c r="E10" s="47">
        <v>1314.39825</v>
      </c>
      <c r="F10" s="22">
        <f>G10/E10</f>
        <v>127.33817201712009</v>
      </c>
      <c r="G10" s="48">
        <f>12499.93*13.18*1.01592720942</f>
        <v>167373.0704575016</v>
      </c>
      <c r="H10" s="8"/>
      <c r="I10" s="8"/>
      <c r="J10" s="8"/>
      <c r="K10" s="8"/>
      <c r="L10" s="8"/>
      <c r="M10" s="8"/>
    </row>
    <row r="11" spans="1:13" ht="12.75">
      <c r="A11" s="44">
        <v>3</v>
      </c>
      <c r="B11" s="45">
        <v>1</v>
      </c>
      <c r="C11" s="46" t="s">
        <v>21</v>
      </c>
      <c r="D11" s="44" t="s">
        <v>4</v>
      </c>
      <c r="E11" s="47">
        <v>284.58425</v>
      </c>
      <c r="F11" s="22">
        <f>G11/E11</f>
        <v>128.81101354625207</v>
      </c>
      <c r="G11" s="48">
        <f>2737.7*13.18*1.01592720942</f>
        <v>36657.58568179999</v>
      </c>
      <c r="H11" s="8"/>
      <c r="I11" s="8"/>
      <c r="J11" s="8"/>
      <c r="K11" s="8"/>
      <c r="L11" s="8"/>
      <c r="M11" s="8"/>
    </row>
    <row r="12" spans="1:13" ht="44.25" customHeight="1" thickBot="1">
      <c r="A12" s="23">
        <v>2</v>
      </c>
      <c r="B12" s="24"/>
      <c r="C12" s="24" t="s">
        <v>20</v>
      </c>
      <c r="D12" s="24" t="s">
        <v>4</v>
      </c>
      <c r="E12" s="51">
        <v>572.1702</v>
      </c>
      <c r="F12" s="22">
        <f>G12/E12</f>
        <v>120.75426228070407</v>
      </c>
      <c r="G12" s="25">
        <f>5160*13.18*1.01592720942</f>
        <v>69091.9904000029</v>
      </c>
      <c r="H12" s="16"/>
      <c r="I12" s="8"/>
      <c r="J12" s="8"/>
      <c r="K12" s="8"/>
      <c r="L12" s="8"/>
      <c r="M12" s="8"/>
    </row>
    <row r="13" spans="1:13" ht="16.5" customHeight="1" thickBot="1">
      <c r="A13" s="26"/>
      <c r="B13" s="27"/>
      <c r="C13" s="28" t="s">
        <v>17</v>
      </c>
      <c r="D13" s="27"/>
      <c r="E13" s="29"/>
      <c r="F13" s="30"/>
      <c r="G13" s="31">
        <f>G9+G12</f>
        <v>273122.6465393045</v>
      </c>
      <c r="H13" s="16"/>
      <c r="I13" s="8"/>
      <c r="J13" s="8"/>
      <c r="K13" s="8"/>
      <c r="L13" s="8"/>
      <c r="M13" s="8"/>
    </row>
    <row r="14" spans="1:13" ht="15.75" customHeight="1">
      <c r="A14" s="64" t="s">
        <v>12</v>
      </c>
      <c r="B14" s="65"/>
      <c r="C14" s="65"/>
      <c r="D14" s="65"/>
      <c r="E14" s="65"/>
      <c r="F14" s="65"/>
      <c r="G14" s="65"/>
      <c r="H14" s="8"/>
      <c r="I14" s="8"/>
      <c r="J14" s="8"/>
      <c r="K14" s="13"/>
      <c r="L14" s="8"/>
      <c r="M14" s="8"/>
    </row>
    <row r="15" spans="1:8" ht="28.5" customHeight="1">
      <c r="A15" s="40">
        <v>1</v>
      </c>
      <c r="B15" s="39">
        <v>50201</v>
      </c>
      <c r="C15" s="38" t="s">
        <v>29</v>
      </c>
      <c r="D15" s="40" t="s">
        <v>30</v>
      </c>
      <c r="E15" s="49">
        <v>512.8289</v>
      </c>
      <c r="F15" s="22">
        <f aca="true" t="shared" si="0" ref="F15:F21">G15/E15</f>
        <v>419.8332211733523</v>
      </c>
      <c r="G15" s="48">
        <f>46990.51*4.51*1.01592720942</f>
        <v>215302.60899778694</v>
      </c>
      <c r="H15" s="15"/>
    </row>
    <row r="16" spans="1:8" ht="28.5" customHeight="1">
      <c r="A16" s="40">
        <v>2</v>
      </c>
      <c r="B16" s="39">
        <v>100508</v>
      </c>
      <c r="C16" s="38" t="s">
        <v>31</v>
      </c>
      <c r="D16" s="40" t="s">
        <v>30</v>
      </c>
      <c r="E16" s="49">
        <v>254.56725</v>
      </c>
      <c r="F16" s="22">
        <f t="shared" si="0"/>
        <v>2110.6207124576704</v>
      </c>
      <c r="G16" s="48">
        <f>117266.4*4.51*1.01592720942</f>
        <v>537294.9105633899</v>
      </c>
      <c r="H16" s="15"/>
    </row>
    <row r="17" spans="1:8" ht="29.25" customHeight="1">
      <c r="A17" s="40">
        <v>3</v>
      </c>
      <c r="B17" s="39">
        <v>100603</v>
      </c>
      <c r="C17" s="38" t="s">
        <v>32</v>
      </c>
      <c r="D17" s="40" t="s">
        <v>30</v>
      </c>
      <c r="E17" s="49">
        <v>63.4975</v>
      </c>
      <c r="F17" s="22">
        <f t="shared" si="0"/>
        <v>226.2965583379263</v>
      </c>
      <c r="G17" s="48">
        <f>3136.14*4.51*1.01592720942</f>
        <v>14369.265713062478</v>
      </c>
      <c r="H17" s="15"/>
    </row>
    <row r="18" spans="1:8" ht="27" customHeight="1">
      <c r="A18" s="40">
        <v>4</v>
      </c>
      <c r="B18" s="39">
        <v>100653</v>
      </c>
      <c r="C18" s="38" t="s">
        <v>33</v>
      </c>
      <c r="D18" s="40" t="s">
        <v>30</v>
      </c>
      <c r="E18" s="49">
        <v>453.0258</v>
      </c>
      <c r="F18" s="22">
        <f t="shared" si="0"/>
        <v>264.37170347828766</v>
      </c>
      <c r="G18" s="48">
        <f>26139.59*4.51*1.01592720942</f>
        <v>119767.20246561406</v>
      </c>
      <c r="H18" s="15"/>
    </row>
    <row r="19" spans="1:8" ht="17.25" customHeight="1">
      <c r="A19" s="40">
        <v>5</v>
      </c>
      <c r="B19" s="39">
        <v>331542</v>
      </c>
      <c r="C19" s="38" t="s">
        <v>34</v>
      </c>
      <c r="D19" s="40" t="s">
        <v>30</v>
      </c>
      <c r="E19" s="49">
        <v>6.81155</v>
      </c>
      <c r="F19" s="22">
        <f t="shared" si="0"/>
        <v>66.20955519032816</v>
      </c>
      <c r="G19" s="48">
        <f>98.43*4.51*1.01592720942</f>
        <v>450.9896956566798</v>
      </c>
      <c r="H19" s="15"/>
    </row>
    <row r="20" spans="1:8" ht="17.25" customHeight="1">
      <c r="A20" s="40">
        <v>6</v>
      </c>
      <c r="B20" s="39">
        <v>400001</v>
      </c>
      <c r="C20" s="38" t="s">
        <v>35</v>
      </c>
      <c r="D20" s="40" t="s">
        <v>30</v>
      </c>
      <c r="E20" s="49">
        <v>23.43635</v>
      </c>
      <c r="F20" s="22">
        <f t="shared" si="0"/>
        <v>345.4699568262562</v>
      </c>
      <c r="G20" s="48">
        <f>1767.1*4.51*1.01592720942</f>
        <v>8096.554822665029</v>
      </c>
      <c r="H20" s="15"/>
    </row>
    <row r="21" spans="1:8" ht="29.25" customHeight="1" thickBot="1">
      <c r="A21" s="40">
        <v>7</v>
      </c>
      <c r="B21" s="39">
        <v>400301</v>
      </c>
      <c r="C21" s="38" t="s">
        <v>36</v>
      </c>
      <c r="D21" s="40" t="s">
        <v>30</v>
      </c>
      <c r="E21" s="49">
        <v>35.90495</v>
      </c>
      <c r="F21" s="22">
        <f t="shared" si="0"/>
        <v>563.5654476330901</v>
      </c>
      <c r="G21" s="48">
        <f>4416.31*4.51*1.01592720942</f>
        <v>20234.78921899372</v>
      </c>
      <c r="H21" s="15"/>
    </row>
    <row r="22" spans="1:7" ht="19.5" customHeight="1" thickBot="1">
      <c r="A22" s="26"/>
      <c r="B22" s="27"/>
      <c r="C22" s="28" t="s">
        <v>17</v>
      </c>
      <c r="D22" s="27"/>
      <c r="E22" s="29"/>
      <c r="F22" s="30"/>
      <c r="G22" s="31">
        <f>SUM(G15:G21)</f>
        <v>915516.3214771689</v>
      </c>
    </row>
    <row r="23" spans="1:7" ht="19.5" customHeight="1">
      <c r="A23" s="64" t="s">
        <v>22</v>
      </c>
      <c r="B23" s="65"/>
      <c r="C23" s="65"/>
      <c r="D23" s="65"/>
      <c r="E23" s="65"/>
      <c r="F23" s="65"/>
      <c r="G23" s="65"/>
    </row>
    <row r="24" spans="1:7" ht="19.5" customHeight="1">
      <c r="A24" s="40">
        <v>12</v>
      </c>
      <c r="B24" s="39" t="s">
        <v>37</v>
      </c>
      <c r="C24" s="38" t="s">
        <v>38</v>
      </c>
      <c r="D24" s="40" t="s">
        <v>39</v>
      </c>
      <c r="E24" s="49">
        <v>13.796275</v>
      </c>
      <c r="F24" s="22">
        <f aca="true" t="shared" si="1" ref="F24:F33">G24/E24</f>
        <v>24.655036857554474</v>
      </c>
      <c r="G24" s="48">
        <f>78.78*4.25*1.01592720942</f>
        <v>340.14766862195734</v>
      </c>
    </row>
    <row r="25" spans="1:7" ht="19.5" customHeight="1">
      <c r="A25" s="40">
        <v>13</v>
      </c>
      <c r="B25" s="39" t="s">
        <v>40</v>
      </c>
      <c r="C25" s="38" t="s">
        <v>41</v>
      </c>
      <c r="D25" s="40" t="s">
        <v>42</v>
      </c>
      <c r="E25" s="49">
        <v>11.42955</v>
      </c>
      <c r="F25" s="22">
        <f t="shared" si="1"/>
        <v>7555.957675647288</v>
      </c>
      <c r="G25" s="48">
        <f>20001.71*4.25*1.01592720942</f>
        <v>86361.19605169447</v>
      </c>
    </row>
    <row r="26" spans="1:7" ht="19.5" customHeight="1">
      <c r="A26" s="40">
        <v>14</v>
      </c>
      <c r="B26" s="39" t="s">
        <v>43</v>
      </c>
      <c r="C26" s="38" t="s">
        <v>44</v>
      </c>
      <c r="D26" s="40" t="s">
        <v>42</v>
      </c>
      <c r="E26" s="49">
        <v>22.8591</v>
      </c>
      <c r="F26" s="22">
        <f t="shared" si="1"/>
        <v>392.04701275916574</v>
      </c>
      <c r="G26" s="48">
        <f>2075.61*4.25*1.01592720942</f>
        <v>8961.841869363046</v>
      </c>
    </row>
    <row r="27" spans="1:7" ht="19.5" customHeight="1">
      <c r="A27" s="40">
        <v>15</v>
      </c>
      <c r="B27" s="39" t="s">
        <v>45</v>
      </c>
      <c r="C27" s="38" t="s">
        <v>46</v>
      </c>
      <c r="D27" s="40" t="s">
        <v>42</v>
      </c>
      <c r="E27" s="49">
        <v>3.11715</v>
      </c>
      <c r="F27" s="22">
        <f t="shared" si="1"/>
        <v>5936.822898622528</v>
      </c>
      <c r="G27" s="48">
        <f>4286.08*4.25*1.01592720942</f>
        <v>18505.967498441212</v>
      </c>
    </row>
    <row r="28" spans="1:7" ht="29.25" customHeight="1">
      <c r="A28" s="40">
        <v>16</v>
      </c>
      <c r="B28" s="39" t="s">
        <v>47</v>
      </c>
      <c r="C28" s="38" t="s">
        <v>48</v>
      </c>
      <c r="D28" s="40" t="s">
        <v>39</v>
      </c>
      <c r="E28" s="49">
        <v>22.30494</v>
      </c>
      <c r="F28" s="22">
        <f t="shared" si="1"/>
        <v>41.450328794907975</v>
      </c>
      <c r="G28" s="48">
        <f>214.13*4.25*1.01592720942</f>
        <v>924.5470967506945</v>
      </c>
    </row>
    <row r="29" spans="1:7" ht="19.5" customHeight="1">
      <c r="A29" s="40">
        <v>17</v>
      </c>
      <c r="B29" s="39" t="s">
        <v>49</v>
      </c>
      <c r="C29" s="38" t="s">
        <v>50</v>
      </c>
      <c r="D29" s="40" t="s">
        <v>51</v>
      </c>
      <c r="E29" s="49">
        <v>8.2142675</v>
      </c>
      <c r="F29" s="22">
        <f t="shared" si="1"/>
        <v>19904.552181676354</v>
      </c>
      <c r="G29" s="48">
        <f>37867.77*4.25*1.01592720942</f>
        <v>163501.31608799816</v>
      </c>
    </row>
    <row r="30" spans="1:7" ht="19.5" customHeight="1">
      <c r="A30" s="40">
        <v>18</v>
      </c>
      <c r="B30" s="39" t="s">
        <v>52</v>
      </c>
      <c r="C30" s="38" t="s">
        <v>53</v>
      </c>
      <c r="D30" s="40" t="s">
        <v>51</v>
      </c>
      <c r="E30" s="49">
        <v>2.736165</v>
      </c>
      <c r="F30" s="22">
        <f t="shared" si="1"/>
        <v>27892.28800445947</v>
      </c>
      <c r="G30" s="48">
        <f>17675.63*4.25*1.01592720942</f>
        <v>76317.90220772185</v>
      </c>
    </row>
    <row r="31" spans="1:7" ht="19.5" customHeight="1">
      <c r="A31" s="40">
        <v>19</v>
      </c>
      <c r="B31" s="39" t="s">
        <v>54</v>
      </c>
      <c r="C31" s="38" t="s">
        <v>55</v>
      </c>
      <c r="D31" s="40" t="s">
        <v>56</v>
      </c>
      <c r="E31" s="49">
        <v>2.967065</v>
      </c>
      <c r="F31" s="22">
        <f t="shared" si="1"/>
        <v>1946.2186303348024</v>
      </c>
      <c r="G31" s="48">
        <f>1337.418*4.25*1.01592720942</f>
        <v>5774.55718041433</v>
      </c>
    </row>
    <row r="32" spans="1:7" ht="19.5" customHeight="1">
      <c r="A32" s="40">
        <v>20</v>
      </c>
      <c r="B32" s="39" t="s">
        <v>57</v>
      </c>
      <c r="C32" s="38" t="s">
        <v>58</v>
      </c>
      <c r="D32" s="40" t="s">
        <v>56</v>
      </c>
      <c r="E32" s="49">
        <v>2.369034</v>
      </c>
      <c r="F32" s="22">
        <f t="shared" si="1"/>
        <v>10448.807193463268</v>
      </c>
      <c r="G32" s="48">
        <f>5733.06*4.25*1.01592720942</f>
        <v>24753.57950075906</v>
      </c>
    </row>
    <row r="33" spans="1:7" ht="19.5" customHeight="1" thickBot="1">
      <c r="A33" s="40">
        <v>21</v>
      </c>
      <c r="B33" s="39" t="s">
        <v>59</v>
      </c>
      <c r="C33" s="38" t="s">
        <v>60</v>
      </c>
      <c r="D33" s="40" t="s">
        <v>61</v>
      </c>
      <c r="E33" s="49">
        <v>7.04245</v>
      </c>
      <c r="F33" s="22">
        <f t="shared" si="1"/>
        <v>17270.76256014</v>
      </c>
      <c r="G33" s="48">
        <f>28169.8*4.25*1.01592720942</f>
        <v>121628.48179165793</v>
      </c>
    </row>
    <row r="34" spans="1:7" ht="19.5" customHeight="1" thickBot="1">
      <c r="A34" s="26"/>
      <c r="B34" s="27"/>
      <c r="C34" s="28" t="s">
        <v>17</v>
      </c>
      <c r="D34" s="27"/>
      <c r="E34" s="29"/>
      <c r="F34" s="30"/>
      <c r="G34" s="31">
        <f>SUM(G24:G33)</f>
        <v>507069.5369534227</v>
      </c>
    </row>
    <row r="35" spans="1:7" ht="19.5" customHeight="1">
      <c r="A35" s="72" t="s">
        <v>18</v>
      </c>
      <c r="B35" s="73"/>
      <c r="C35" s="73"/>
      <c r="D35" s="73"/>
      <c r="E35" s="73"/>
      <c r="F35" s="73"/>
      <c r="G35" s="32">
        <f>G13+G22+G34+G42+G43-G40</f>
        <v>2161237.033327865</v>
      </c>
    </row>
    <row r="36" spans="1:7" ht="12.75">
      <c r="A36" s="69" t="s">
        <v>5</v>
      </c>
      <c r="B36" s="70"/>
      <c r="C36" s="70"/>
      <c r="D36" s="70"/>
      <c r="E36" s="70"/>
      <c r="F36" s="70"/>
      <c r="G36" s="33"/>
    </row>
    <row r="37" spans="1:7" ht="12.75">
      <c r="A37" s="69" t="s">
        <v>13</v>
      </c>
      <c r="B37" s="70"/>
      <c r="C37" s="70"/>
      <c r="D37" s="70"/>
      <c r="E37" s="70"/>
      <c r="F37" s="70"/>
      <c r="G37" s="41">
        <f>G22</f>
        <v>915516.3214771689</v>
      </c>
    </row>
    <row r="38" spans="1:7" ht="12.75">
      <c r="A38" s="69" t="s">
        <v>14</v>
      </c>
      <c r="B38" s="70"/>
      <c r="C38" s="70"/>
      <c r="D38" s="70"/>
      <c r="E38" s="70"/>
      <c r="F38" s="70"/>
      <c r="G38" s="33">
        <f>G39+G40</f>
        <v>273122.6465393045</v>
      </c>
    </row>
    <row r="39" spans="1:7" ht="12.75">
      <c r="A39" s="66" t="s">
        <v>15</v>
      </c>
      <c r="B39" s="67"/>
      <c r="C39" s="67"/>
      <c r="D39" s="67"/>
      <c r="E39" s="67"/>
      <c r="F39" s="68"/>
      <c r="G39" s="42">
        <f>G9</f>
        <v>204030.6561393016</v>
      </c>
    </row>
    <row r="40" spans="1:7" ht="12.75">
      <c r="A40" s="66" t="s">
        <v>16</v>
      </c>
      <c r="B40" s="67"/>
      <c r="C40" s="67"/>
      <c r="D40" s="67"/>
      <c r="E40" s="67"/>
      <c r="F40" s="68"/>
      <c r="G40" s="42">
        <f>G12</f>
        <v>69091.9904000029</v>
      </c>
    </row>
    <row r="41" spans="1:7" ht="12.75">
      <c r="A41" s="69" t="s">
        <v>23</v>
      </c>
      <c r="B41" s="70"/>
      <c r="C41" s="70"/>
      <c r="D41" s="70"/>
      <c r="E41" s="70"/>
      <c r="F41" s="70"/>
      <c r="G41" s="50">
        <f>G34</f>
        <v>507069.5369534227</v>
      </c>
    </row>
    <row r="42" spans="1:7" ht="12.75">
      <c r="A42" s="69" t="s">
        <v>6</v>
      </c>
      <c r="B42" s="70"/>
      <c r="C42" s="70"/>
      <c r="D42" s="70"/>
      <c r="E42" s="70"/>
      <c r="F42" s="70"/>
      <c r="G42" s="33">
        <f>305790*1.01592720942</f>
        <v>310660.3813685418</v>
      </c>
    </row>
    <row r="43" spans="1:7" ht="12.75">
      <c r="A43" s="69" t="s">
        <v>7</v>
      </c>
      <c r="B43" s="70"/>
      <c r="C43" s="70"/>
      <c r="D43" s="70"/>
      <c r="E43" s="70"/>
      <c r="F43" s="70"/>
      <c r="G43" s="33">
        <f>220449*1.01592720942</f>
        <v>223960.13738942958</v>
      </c>
    </row>
    <row r="44" spans="1:7" ht="12.75">
      <c r="A44" s="71" t="s">
        <v>19</v>
      </c>
      <c r="B44" s="63"/>
      <c r="C44" s="63"/>
      <c r="D44" s="63"/>
      <c r="E44" s="63"/>
      <c r="F44" s="63"/>
      <c r="G44" s="43">
        <f>G37+G39+G41+G42+G43</f>
        <v>2161237.0333278645</v>
      </c>
    </row>
    <row r="45" spans="1:7" ht="12.75">
      <c r="A45" s="34"/>
      <c r="B45" s="34"/>
      <c r="C45" s="34"/>
      <c r="D45" s="35"/>
      <c r="E45" s="36"/>
      <c r="F45" s="37"/>
      <c r="G45" s="37"/>
    </row>
  </sheetData>
  <sheetProtection/>
  <mergeCells count="23">
    <mergeCell ref="A42:F42"/>
    <mergeCell ref="A43:F43"/>
    <mergeCell ref="A44:F44"/>
    <mergeCell ref="A35:F35"/>
    <mergeCell ref="A40:F40"/>
    <mergeCell ref="A41:F41"/>
    <mergeCell ref="A7:G7"/>
    <mergeCell ref="A8:G8"/>
    <mergeCell ref="A14:G14"/>
    <mergeCell ref="A39:F39"/>
    <mergeCell ref="A37:F37"/>
    <mergeCell ref="A38:F38"/>
    <mergeCell ref="A36:F36"/>
    <mergeCell ref="A23:G23"/>
    <mergeCell ref="A2:G2"/>
    <mergeCell ref="A3:G3"/>
    <mergeCell ref="E4:E5"/>
    <mergeCell ref="G4:G5"/>
    <mergeCell ref="A4:A5"/>
    <mergeCell ref="B4:B5"/>
    <mergeCell ref="C4:C5"/>
    <mergeCell ref="D4:D5"/>
    <mergeCell ref="F4:F5"/>
  </mergeCells>
  <printOptions/>
  <pageMargins left="0.36" right="0.18" top="0.55" bottom="0.62" header="0.46" footer="0.18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</dc:creator>
  <cp:keywords/>
  <dc:description>Ведомость ресурсов в базисных ценах. Для Office 97-XP</dc:description>
  <cp:lastModifiedBy>user</cp:lastModifiedBy>
  <cp:lastPrinted>2009-06-24T17:50:24Z</cp:lastPrinted>
  <dcterms:created xsi:type="dcterms:W3CDTF">2003-01-28T12:33:10Z</dcterms:created>
  <dcterms:modified xsi:type="dcterms:W3CDTF">2009-06-26T14:46:24Z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