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22-04-16\Tax Calculators\"/>
    </mc:Choice>
  </mc:AlternateContent>
  <workbookProtection workbookAlgorithmName="SHA-512" workbookHashValue="NOs5h+9C8Im5C0TQh/9RmSYtppzrSMd2eptslfiEw2et21RmI63njzdd8zUAq3FU+QoRyG8gwXeWFGKdUENMPg==" workbookSaltValue="alf3mhkMoj2KsNOb8xsFow==" workbookSpinCount="100000" lockStructure="1"/>
  <bookViews>
    <workbookView xWindow="0" yWindow="0" windowWidth="15345" windowHeight="5415"/>
  </bookViews>
  <sheets>
    <sheet name="Salary Tax Calculator-2017-18" sheetId="4" r:id="rId1"/>
    <sheet name="Rent Tax IND-AOP-COMPANY-17-18" sheetId="6" r:id="rId2"/>
    <sheet name="Basic WH Tax Card-2017-18" sheetId="7" r:id="rId3"/>
    <sheet name="Sheet2" sheetId="2" state="hidden" r:id="rId4"/>
    <sheet name="Sheet3" sheetId="3" state="hidden" r:id="rId5"/>
  </sheets>
  <definedNames>
    <definedName name="_xlnm.Print_Area" localSheetId="2">'Basic WH Tax Card-2017-18'!$B$1:$F$43</definedName>
    <definedName name="_xlnm.Print_Area" localSheetId="1">'Rent Tax IND-AOP-COMPANY-17-18'!$A$1:$I$27</definedName>
    <definedName name="_xlnm.Print_Area" localSheetId="0">'Salary Tax Calculator-2017-18'!$A$1:$M$46</definedName>
  </definedNames>
  <calcPr calcId="162913"/>
  <fileRecoveryPr autoRecover="0"/>
</workbook>
</file>

<file path=xl/calcChain.xml><?xml version="1.0" encoding="utf-8"?>
<calcChain xmlns="http://schemas.openxmlformats.org/spreadsheetml/2006/main">
  <c r="C8" i="4" l="1"/>
  <c r="D8" i="4" s="1"/>
  <c r="I13" i="6" l="1"/>
  <c r="B35" i="6" l="1"/>
  <c r="E11" i="6" s="1"/>
  <c r="G11" i="6" s="1"/>
  <c r="B34" i="6"/>
  <c r="B33" i="6"/>
  <c r="B32" i="6"/>
  <c r="D11" i="6" l="1"/>
  <c r="F11" i="6"/>
  <c r="H11" i="6" s="1"/>
  <c r="I11" i="6" l="1"/>
  <c r="I12" i="6" s="1"/>
  <c r="I14" i="6" s="1"/>
  <c r="C10" i="4"/>
  <c r="S7" i="4" l="1"/>
  <c r="U7" i="4" s="1"/>
  <c r="U10" i="4" s="1"/>
  <c r="U13" i="4" s="1"/>
  <c r="T10" i="4"/>
  <c r="B46" i="4"/>
  <c r="B45" i="4"/>
  <c r="B44" i="4"/>
  <c r="B43" i="4"/>
  <c r="B42" i="4"/>
  <c r="B41" i="4"/>
  <c r="B40" i="4"/>
  <c r="B39" i="4"/>
  <c r="B38" i="4"/>
  <c r="B37" i="4"/>
  <c r="B36" i="4"/>
  <c r="D7" i="4"/>
  <c r="T14" i="4" l="1"/>
  <c r="D10" i="4"/>
  <c r="D13" i="4" s="1"/>
  <c r="T15" i="4" l="1"/>
  <c r="T16" i="4"/>
  <c r="C14" i="4"/>
  <c r="C15" i="4" s="1"/>
  <c r="U16" i="4" l="1"/>
  <c r="U18" i="4" s="1"/>
  <c r="C16" i="4"/>
  <c r="D16" i="4" s="1"/>
  <c r="D18" i="4" s="1"/>
  <c r="D22" i="4" l="1"/>
  <c r="D24" i="4" s="1"/>
  <c r="D23" i="4"/>
  <c r="D25" i="4" l="1"/>
  <c r="D26" i="4" s="1"/>
</calcChain>
</file>

<file path=xl/sharedStrings.xml><?xml version="1.0" encoding="utf-8"?>
<sst xmlns="http://schemas.openxmlformats.org/spreadsheetml/2006/main" count="137" uniqueCount="102">
  <si>
    <t>SALARY TAX CALCULATOR</t>
  </si>
  <si>
    <t>Gross Salary per month, (Including all allowances)</t>
  </si>
  <si>
    <t>Annual Taxable Salary</t>
  </si>
  <si>
    <t>Slab No.</t>
  </si>
  <si>
    <t>Fixed Tax</t>
  </si>
  <si>
    <t>Prev Limit</t>
  </si>
  <si>
    <t xml:space="preserve">Salary Months </t>
  </si>
  <si>
    <t>Prepared By:</t>
  </si>
  <si>
    <t>www.finantax.net</t>
  </si>
  <si>
    <t>Gross</t>
  </si>
  <si>
    <t>Amount Exceeding from Previous Slab Maximum Limit</t>
  </si>
  <si>
    <t>Previous Slab Maximum Limit</t>
  </si>
  <si>
    <t>Income Tax Calculation</t>
  </si>
  <si>
    <t>Income Tax on Exceeding Amount</t>
  </si>
  <si>
    <t>Total Income Tax Payable</t>
  </si>
  <si>
    <t>Monthly Tax Deduction</t>
  </si>
  <si>
    <t>Notes:</t>
  </si>
  <si>
    <t>All calculated amounts are rounded off to the nearest Pak Rupees.</t>
  </si>
  <si>
    <t>FinanTax Consulting</t>
  </si>
  <si>
    <t>Office 3, first floor, warraich plaza, I-9 Markaz, Islamabad.</t>
  </si>
  <si>
    <t>Email: info@finantax.net</t>
  </si>
  <si>
    <t>Salary Increament (if any)</t>
  </si>
  <si>
    <t>Balance Tax liability</t>
  </si>
  <si>
    <t>Income Tax Payable</t>
  </si>
  <si>
    <t>Income Tax payable after increament.</t>
  </si>
  <si>
    <t>Income Tax payable before increament.</t>
  </si>
  <si>
    <t>Income Tax Paid before increament.</t>
  </si>
  <si>
    <t>INCOME FROM SALARY</t>
  </si>
  <si>
    <t>Salary Slabs Lower Limit</t>
  </si>
  <si>
    <t>Upper Limit</t>
  </si>
  <si>
    <t>Income Tax Payable (if salary increament applied)</t>
  </si>
  <si>
    <t>www.quickbooks.com.pk</t>
  </si>
  <si>
    <t xml:space="preserve">If medical allowance is part of the salary structure, then such allowance is exampt upto 10% of MTS/Basic Salary. Therefore this shall be exclused from the gross salary. </t>
  </si>
  <si>
    <t>Tax Credits to be considered while calculating tax liability while CNIC holder disabled person/ taxpayer of at least 60 years of age on the first day of that tax year, does not exceed Rs. 1 million the tax liability on such income shall be reduced by 50%.</t>
  </si>
  <si>
    <t>FOR THE TAX YEAR 2017-18</t>
  </si>
  <si>
    <t>Taxable Salary per month, (Excluding 10% Medical Allowance)</t>
  </si>
  <si>
    <t>INCOME TAX YEAR 2017-18</t>
  </si>
  <si>
    <r>
      <t xml:space="preserve">Sole Premier Resellers of </t>
    </r>
    <r>
      <rPr>
        <b/>
        <sz val="11"/>
        <color theme="1"/>
        <rFont val="Calibri"/>
        <family val="2"/>
        <scheme val="minor"/>
      </rPr>
      <t>Intuit QuickBooks Products</t>
    </r>
    <r>
      <rPr>
        <sz val="11"/>
        <color theme="1"/>
        <rFont val="Calibri"/>
        <family val="2"/>
        <scheme val="minor"/>
      </rPr>
      <t xml:space="preserve"> in Pakistan.</t>
    </r>
  </si>
  <si>
    <t>Ph: 0092-51-4431316, 8317400-1</t>
  </si>
  <si>
    <t>Fixed Tax on Annual Taxable Income</t>
  </si>
  <si>
    <t>Previous Slab Max. Limit</t>
  </si>
  <si>
    <t>Amount Exceed from Prev. Slab Max. Limit</t>
  </si>
  <si>
    <t>Tax Rate on Exceeded Amount</t>
  </si>
  <si>
    <t>Tax on Exceeded Amount</t>
  </si>
  <si>
    <t>Total Tax Payable</t>
  </si>
  <si>
    <t>A</t>
  </si>
  <si>
    <t>B</t>
  </si>
  <si>
    <t>C = (A+B)</t>
  </si>
  <si>
    <t>Inocme Slabs</t>
  </si>
  <si>
    <t xml:space="preserve">Tax </t>
  </si>
  <si>
    <t>General</t>
  </si>
  <si>
    <t>Yes</t>
  </si>
  <si>
    <t>Senior Citizen</t>
  </si>
  <si>
    <t>No</t>
  </si>
  <si>
    <t>Teacher / Researcher</t>
  </si>
  <si>
    <t>RENT TAX CALCULATOR - INDIVIDUALS/ASSOCIATION OF PERSONS/COMPANY</t>
  </si>
  <si>
    <t>Section: 155 Income from Property</t>
  </si>
  <si>
    <t>Individual /AOP</t>
  </si>
  <si>
    <t>Company</t>
  </si>
  <si>
    <t>Filer Status</t>
  </si>
  <si>
    <t>Filer</t>
  </si>
  <si>
    <t>Non Filer</t>
  </si>
  <si>
    <t>INCOME TAX PAYABLE IND/AOP</t>
  </si>
  <si>
    <t>INCOME TAX PAYABLE COMPANY</t>
  </si>
  <si>
    <t>INSERT ANNUAL RENT VALUE HERE</t>
  </si>
  <si>
    <t>Payee Status</t>
  </si>
  <si>
    <t>SELECT PAYEE AND FILER STATUS</t>
  </si>
  <si>
    <t>SECTION 149 TAX ON SALARY INCOME</t>
  </si>
  <si>
    <t>Section</t>
  </si>
  <si>
    <t>Provision of the Section</t>
  </si>
  <si>
    <t>Tax Rate</t>
  </si>
  <si>
    <t>153(1)(a)</t>
  </si>
  <si>
    <t>For sale of any other goods</t>
  </si>
  <si>
    <t>Non-Filer other than a company</t>
  </si>
  <si>
    <t>Non-Filer</t>
  </si>
  <si>
    <t>153(1)(b)</t>
  </si>
  <si>
    <t>Rendering of or providing of services</t>
  </si>
  <si>
    <t>Transport Services</t>
  </si>
  <si>
    <t>In the case of Companies</t>
  </si>
  <si>
    <t>In the case of other than companies Taxpayers</t>
  </si>
  <si>
    <t>Execution of Contracts</t>
  </si>
  <si>
    <t>Petroleum Products</t>
  </si>
  <si>
    <t xml:space="preserve">156A </t>
  </si>
  <si>
    <t>Payment to petrol pump operator on account of sale of petroleum products</t>
  </si>
  <si>
    <t>Brokerage and commission income</t>
  </si>
  <si>
    <t>In case of Advertising Agents</t>
  </si>
  <si>
    <t>Life Insurance Agents where Commission received is less than Rs, 0.5Million per annum</t>
  </si>
  <si>
    <t>Persons not covered in 1 &amp; 2</t>
  </si>
  <si>
    <t>In the case of companies</t>
  </si>
  <si>
    <t>Person making payment to Electronic &amp; Print Media for advertising services</t>
  </si>
  <si>
    <t>All others</t>
  </si>
  <si>
    <t>In case of sportsperson</t>
  </si>
  <si>
    <t>234A</t>
  </si>
  <si>
    <t>CNG Station</t>
  </si>
  <si>
    <t>On the amount of gas bill of a Compressed Natural Gas Station</t>
  </si>
  <si>
    <t>BASIC WITHHOLDING TAX CARD</t>
  </si>
  <si>
    <t>TAX YEAR 2017-18</t>
  </si>
  <si>
    <t xml:space="preserve">For any tax or accounting software related inquiry, please feel free to contact us. </t>
  </si>
  <si>
    <t>Monthly Withholding</t>
  </si>
  <si>
    <t>Click here to download complete withholding tax card</t>
  </si>
  <si>
    <t>DOWNLOAD</t>
  </si>
  <si>
    <t>Reviewed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</si>
</sst>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9"/>
      <name val="Arial"/>
      <family val="2"/>
    </font>
    <font>
      <b/>
      <sz val="12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6"/>
      <color theme="3" tint="-0.499984740745262"/>
      <name val="Arial"/>
      <family val="2"/>
    </font>
    <font>
      <b/>
      <sz val="10"/>
      <color rgb="FFFF0000"/>
      <name val="Arial"/>
      <family val="2"/>
    </font>
    <font>
      <b/>
      <sz val="12"/>
      <color theme="3" tint="-0.499984740745262"/>
      <name val="Verdana"/>
      <family val="2"/>
    </font>
    <font>
      <b/>
      <sz val="12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5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4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protection hidden="1"/>
    </xf>
    <xf numFmtId="164" fontId="2" fillId="2" borderId="7" xfId="1" applyNumberFormat="1" applyFont="1" applyFill="1" applyBorder="1" applyProtection="1">
      <protection locked="0" hidden="1"/>
    </xf>
    <xf numFmtId="164" fontId="0" fillId="2" borderId="7" xfId="1" applyNumberFormat="1" applyFont="1" applyFill="1" applyBorder="1" applyProtection="1">
      <protection locked="0" hidden="1"/>
    </xf>
    <xf numFmtId="164" fontId="0" fillId="2" borderId="7" xfId="1" applyNumberFormat="1" applyFont="1" applyFill="1" applyBorder="1" applyProtection="1">
      <protection hidden="1"/>
    </xf>
    <xf numFmtId="164" fontId="2" fillId="3" borderId="7" xfId="1" applyNumberFormat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2" borderId="5" xfId="0" applyFill="1" applyBorder="1" applyProtection="1">
      <protection hidden="1"/>
    </xf>
    <xf numFmtId="164" fontId="2" fillId="2" borderId="0" xfId="1" applyNumberFormat="1" applyFont="1" applyFill="1" applyProtection="1">
      <protection hidden="1"/>
    </xf>
    <xf numFmtId="164" fontId="0" fillId="2" borderId="0" xfId="1" applyNumberFormat="1" applyFont="1" applyFill="1" applyProtection="1">
      <protection hidden="1"/>
    </xf>
    <xf numFmtId="49" fontId="0" fillId="2" borderId="0" xfId="0" applyNumberFormat="1" applyFill="1" applyAlignment="1" applyProtection="1">
      <alignment wrapText="1"/>
      <protection hidden="1"/>
    </xf>
    <xf numFmtId="164" fontId="0" fillId="2" borderId="0" xfId="0" applyNumberFormat="1" applyFont="1" applyFill="1" applyProtection="1">
      <protection hidden="1"/>
    </xf>
    <xf numFmtId="9" fontId="0" fillId="2" borderId="0" xfId="2" applyFont="1" applyFill="1" applyProtection="1">
      <protection hidden="1"/>
    </xf>
    <xf numFmtId="164" fontId="2" fillId="2" borderId="12" xfId="0" applyNumberFormat="1" applyFont="1" applyFill="1" applyBorder="1" applyProtection="1">
      <protection hidden="1"/>
    </xf>
    <xf numFmtId="164" fontId="2" fillId="2" borderId="16" xfId="0" applyNumberFormat="1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164" fontId="10" fillId="2" borderId="0" xfId="1" applyNumberFormat="1" applyFont="1" applyFill="1" applyBorder="1" applyProtection="1">
      <protection hidden="1"/>
    </xf>
    <xf numFmtId="164" fontId="10" fillId="2" borderId="12" xfId="1" applyNumberFormat="1" applyFont="1" applyFill="1" applyBorder="1" applyProtection="1">
      <protection hidden="1"/>
    </xf>
    <xf numFmtId="0" fontId="0" fillId="0" borderId="0" xfId="0" applyProtection="1">
      <protection hidden="1"/>
    </xf>
    <xf numFmtId="164" fontId="2" fillId="6" borderId="7" xfId="1" applyNumberFormat="1" applyFont="1" applyFill="1" applyBorder="1" applyProtection="1">
      <protection locked="0" hidden="1"/>
    </xf>
    <xf numFmtId="164" fontId="0" fillId="6" borderId="7" xfId="1" applyNumberFormat="1" applyFont="1" applyFill="1" applyBorder="1" applyProtection="1">
      <protection locked="0" hidden="1"/>
    </xf>
    <xf numFmtId="164" fontId="6" fillId="7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7" borderId="7" xfId="1" applyNumberFormat="1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164" fontId="5" fillId="2" borderId="7" xfId="1" applyNumberFormat="1" applyFont="1" applyFill="1" applyBorder="1" applyProtection="1">
      <protection hidden="1"/>
    </xf>
    <xf numFmtId="10" fontId="0" fillId="2" borderId="7" xfId="2" applyNumberFormat="1" applyFont="1" applyFill="1" applyBorder="1" applyProtection="1">
      <protection hidden="1"/>
    </xf>
    <xf numFmtId="43" fontId="0" fillId="2" borderId="0" xfId="0" applyNumberFormat="1" applyFill="1" applyBorder="1" applyProtection="1">
      <protection hidden="1"/>
    </xf>
    <xf numFmtId="0" fontId="13" fillId="2" borderId="0" xfId="0" applyFont="1" applyFill="1" applyBorder="1" applyAlignment="1" applyProtection="1">
      <alignment vertical="justify" wrapText="1" shrinkToFit="1"/>
      <protection hidden="1"/>
    </xf>
    <xf numFmtId="0" fontId="2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64" fontId="2" fillId="2" borderId="0" xfId="1" applyNumberFormat="1" applyFont="1" applyFill="1" applyBorder="1" applyProtection="1">
      <protection hidden="1"/>
    </xf>
    <xf numFmtId="164" fontId="0" fillId="2" borderId="0" xfId="1" applyNumberFormat="1" applyFont="1" applyFill="1" applyBorder="1" applyProtection="1">
      <protection hidden="1"/>
    </xf>
    <xf numFmtId="49" fontId="0" fillId="2" borderId="0" xfId="0" applyNumberFormat="1" applyFill="1" applyBorder="1" applyAlignment="1" applyProtection="1">
      <alignment wrapText="1"/>
      <protection hidden="1"/>
    </xf>
    <xf numFmtId="164" fontId="0" fillId="2" borderId="0" xfId="0" applyNumberFormat="1" applyFont="1" applyFill="1" applyBorder="1" applyProtection="1">
      <protection hidden="1"/>
    </xf>
    <xf numFmtId="9" fontId="0" fillId="2" borderId="0" xfId="2" applyFont="1" applyFill="1" applyBorder="1" applyProtection="1">
      <protection hidden="1"/>
    </xf>
    <xf numFmtId="0" fontId="9" fillId="2" borderId="0" xfId="3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11" fillId="2" borderId="8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13" fillId="2" borderId="8" xfId="0" applyFont="1" applyFill="1" applyBorder="1" applyAlignment="1" applyProtection="1">
      <alignment vertical="justify" wrapText="1" shrinkToFit="1"/>
      <protection hidden="1"/>
    </xf>
    <xf numFmtId="0" fontId="13" fillId="2" borderId="9" xfId="0" applyFont="1" applyFill="1" applyBorder="1" applyAlignment="1" applyProtection="1">
      <alignment vertical="justify" wrapText="1" shrinkToFit="1"/>
      <protection hidden="1"/>
    </xf>
    <xf numFmtId="0" fontId="13" fillId="2" borderId="8" xfId="0" applyFont="1" applyFill="1" applyBorder="1" applyProtection="1">
      <protection hidden="1"/>
    </xf>
    <xf numFmtId="0" fontId="12" fillId="2" borderId="9" xfId="0" applyFon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7" fillId="7" borderId="13" xfId="0" applyFont="1" applyFill="1" applyBorder="1" applyAlignment="1" applyProtection="1">
      <protection hidden="1"/>
    </xf>
    <xf numFmtId="0" fontId="3" fillId="7" borderId="14" xfId="0" applyFont="1" applyFill="1" applyBorder="1" applyAlignment="1" applyProtection="1">
      <protection hidden="1"/>
    </xf>
    <xf numFmtId="0" fontId="3" fillId="7" borderId="15" xfId="0" applyFont="1" applyFill="1" applyBorder="1" applyAlignment="1" applyProtection="1"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9" fillId="2" borderId="8" xfId="3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7" fillId="7" borderId="1" xfId="0" applyFont="1" applyFill="1" applyBorder="1" applyAlignment="1" applyProtection="1">
      <protection hidden="1"/>
    </xf>
    <xf numFmtId="0" fontId="3" fillId="7" borderId="2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protection hidden="1"/>
    </xf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17" fillId="0" borderId="0" xfId="0" applyNumberFormat="1" applyFont="1"/>
    <xf numFmtId="164" fontId="19" fillId="0" borderId="0" xfId="0" applyNumberFormat="1" applyFont="1"/>
    <xf numFmtId="164" fontId="0" fillId="2" borderId="20" xfId="1" applyNumberFormat="1" applyFont="1" applyFill="1" applyBorder="1"/>
    <xf numFmtId="164" fontId="0" fillId="2" borderId="0" xfId="1" applyNumberFormat="1" applyFont="1" applyFill="1" applyBorder="1" applyProtection="1"/>
    <xf numFmtId="10" fontId="4" fillId="2" borderId="0" xfId="2" applyNumberFormat="1" applyFont="1" applyFill="1" applyBorder="1" applyProtection="1"/>
    <xf numFmtId="164" fontId="0" fillId="2" borderId="25" xfId="1" applyNumberFormat="1" applyFont="1" applyFill="1" applyBorder="1"/>
    <xf numFmtId="164" fontId="0" fillId="2" borderId="26" xfId="1" applyNumberFormat="1" applyFont="1" applyFill="1" applyBorder="1" applyProtection="1"/>
    <xf numFmtId="164" fontId="2" fillId="2" borderId="26" xfId="1" applyNumberFormat="1" applyFont="1" applyFill="1" applyBorder="1" applyAlignment="1" applyProtection="1">
      <alignment horizontal="right"/>
    </xf>
    <xf numFmtId="164" fontId="0" fillId="0" borderId="0" xfId="1" applyNumberFormat="1" applyFont="1" applyBorder="1"/>
    <xf numFmtId="0" fontId="0" fillId="0" borderId="0" xfId="0" applyBorder="1"/>
    <xf numFmtId="164" fontId="4" fillId="0" borderId="0" xfId="0" applyNumberFormat="1" applyFont="1" applyBorder="1"/>
    <xf numFmtId="43" fontId="0" fillId="0" borderId="0" xfId="1" applyFont="1" applyBorder="1"/>
    <xf numFmtId="164" fontId="20" fillId="0" borderId="0" xfId="1" applyNumberFormat="1" applyFont="1" applyBorder="1" applyProtection="1">
      <protection hidden="1"/>
    </xf>
    <xf numFmtId="43" fontId="0" fillId="0" borderId="0" xfId="1" applyFont="1"/>
    <xf numFmtId="0" fontId="0" fillId="0" borderId="0" xfId="0" applyFill="1" applyBorder="1"/>
    <xf numFmtId="0" fontId="21" fillId="0" borderId="0" xfId="0" applyFont="1" applyFill="1" applyBorder="1"/>
    <xf numFmtId="0" fontId="0" fillId="0" borderId="0" xfId="0" applyFill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5" fillId="0" borderId="0" xfId="1" applyNumberFormat="1" applyFont="1" applyFill="1" applyBorder="1" applyProtection="1">
      <protection hidden="1"/>
    </xf>
    <xf numFmtId="10" fontId="0" fillId="0" borderId="0" xfId="2" applyNumberFormat="1" applyFont="1" applyBorder="1"/>
    <xf numFmtId="43" fontId="0" fillId="0" borderId="0" xfId="0" applyNumberFormat="1" applyBorder="1"/>
    <xf numFmtId="0" fontId="15" fillId="2" borderId="11" xfId="0" applyFont="1" applyFill="1" applyBorder="1" applyAlignment="1" applyProtection="1">
      <alignment horizontal="center"/>
    </xf>
    <xf numFmtId="0" fontId="16" fillId="2" borderId="11" xfId="0" applyFont="1" applyFill="1" applyBorder="1" applyProtection="1"/>
    <xf numFmtId="0" fontId="15" fillId="2" borderId="21" xfId="0" applyFont="1" applyFill="1" applyBorder="1" applyAlignment="1" applyProtection="1">
      <alignment horizontal="center"/>
    </xf>
    <xf numFmtId="164" fontId="2" fillId="2" borderId="20" xfId="1" applyNumberFormat="1" applyFont="1" applyFill="1" applyBorder="1" applyAlignment="1"/>
    <xf numFmtId="9" fontId="0" fillId="0" borderId="0" xfId="0" applyNumberFormat="1" applyBorder="1"/>
    <xf numFmtId="10" fontId="0" fillId="0" borderId="0" xfId="0" applyNumberFormat="1" applyBorder="1"/>
    <xf numFmtId="0" fontId="25" fillId="5" borderId="1" xfId="0" applyFont="1" applyFill="1" applyBorder="1" applyAlignment="1"/>
    <xf numFmtId="0" fontId="26" fillId="5" borderId="2" xfId="0" applyFont="1" applyFill="1" applyBorder="1" applyAlignment="1"/>
    <xf numFmtId="0" fontId="26" fillId="5" borderId="3" xfId="0" applyFont="1" applyFill="1" applyBorder="1" applyAlignment="1"/>
    <xf numFmtId="0" fontId="25" fillId="5" borderId="8" xfId="0" applyFont="1" applyFill="1" applyBorder="1" applyAlignment="1"/>
    <xf numFmtId="0" fontId="26" fillId="5" borderId="0" xfId="0" applyFont="1" applyFill="1" applyBorder="1" applyAlignment="1"/>
    <xf numFmtId="0" fontId="26" fillId="5" borderId="9" xfId="0" applyFont="1" applyFill="1" applyBorder="1" applyAlignment="1"/>
    <xf numFmtId="0" fontId="25" fillId="5" borderId="4" xfId="0" applyFont="1" applyFill="1" applyBorder="1" applyAlignment="1"/>
    <xf numFmtId="0" fontId="26" fillId="5" borderId="5" xfId="0" applyFont="1" applyFill="1" applyBorder="1" applyAlignment="1"/>
    <xf numFmtId="0" fontId="26" fillId="5" borderId="6" xfId="0" applyFont="1" applyFill="1" applyBorder="1" applyAlignment="1"/>
    <xf numFmtId="164" fontId="27" fillId="0" borderId="0" xfId="0" applyNumberFormat="1" applyFont="1" applyFill="1" applyBorder="1" applyAlignment="1">
      <alignment vertical="center"/>
    </xf>
    <xf numFmtId="0" fontId="15" fillId="2" borderId="23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0" fillId="0" borderId="20" xfId="0" applyBorder="1"/>
    <xf numFmtId="164" fontId="4" fillId="10" borderId="33" xfId="0" applyNumberFormat="1" applyFont="1" applyFill="1" applyBorder="1" applyAlignment="1">
      <alignment horizontal="left" vertical="center" wrapText="1"/>
    </xf>
    <xf numFmtId="164" fontId="4" fillId="10" borderId="34" xfId="0" applyNumberFormat="1" applyFont="1" applyFill="1" applyBorder="1" applyAlignment="1">
      <alignment horizontal="left" vertical="center" wrapText="1"/>
    </xf>
    <xf numFmtId="164" fontId="4" fillId="0" borderId="7" xfId="1" applyNumberFormat="1" applyFont="1" applyBorder="1" applyProtection="1">
      <protection hidden="1"/>
    </xf>
    <xf numFmtId="10" fontId="4" fillId="0" borderId="7" xfId="2" applyNumberFormat="1" applyFont="1" applyBorder="1" applyProtection="1">
      <protection hidden="1"/>
    </xf>
    <xf numFmtId="164" fontId="4" fillId="0" borderId="19" xfId="1" applyNumberFormat="1" applyFont="1" applyBorder="1" applyProtection="1">
      <protection hidden="1"/>
    </xf>
    <xf numFmtId="164" fontId="23" fillId="2" borderId="19" xfId="1" applyNumberFormat="1" applyFont="1" applyFill="1" applyBorder="1" applyProtection="1">
      <protection hidden="1"/>
    </xf>
    <xf numFmtId="164" fontId="23" fillId="2" borderId="19" xfId="1" applyNumberFormat="1" applyFont="1" applyFill="1" applyBorder="1" applyAlignment="1" applyProtection="1">
      <alignment horizontal="right"/>
      <protection hidden="1"/>
    </xf>
    <xf numFmtId="164" fontId="0" fillId="2" borderId="11" xfId="0" applyNumberFormat="1" applyFill="1" applyBorder="1" applyAlignment="1">
      <alignment horizontal="center"/>
    </xf>
    <xf numFmtId="0" fontId="2" fillId="0" borderId="0" xfId="0" applyFont="1"/>
    <xf numFmtId="10" fontId="0" fillId="0" borderId="0" xfId="2" applyNumberFormat="1" applyFont="1"/>
    <xf numFmtId="0" fontId="0" fillId="2" borderId="0" xfId="0" applyFill="1" applyBorder="1" applyAlignment="1" applyProtection="1">
      <alignment wrapText="1"/>
      <protection hidden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0" xfId="0" applyFill="1" applyBorder="1"/>
    <xf numFmtId="0" fontId="2" fillId="2" borderId="8" xfId="0" applyFont="1" applyFill="1" applyBorder="1" applyAlignment="1">
      <alignment wrapText="1"/>
    </xf>
    <xf numFmtId="0" fontId="2" fillId="2" borderId="0" xfId="0" applyFont="1" applyFill="1" applyBorder="1"/>
    <xf numFmtId="0" fontId="0" fillId="2" borderId="11" xfId="0" applyFont="1" applyFill="1" applyBorder="1" applyAlignment="1">
      <alignment wrapText="1"/>
    </xf>
    <xf numFmtId="10" fontId="0" fillId="2" borderId="8" xfId="2" applyNumberFormat="1" applyFont="1" applyFill="1" applyBorder="1"/>
    <xf numFmtId="10" fontId="0" fillId="2" borderId="11" xfId="2" applyNumberFormat="1" applyFont="1" applyFill="1" applyBorder="1"/>
    <xf numFmtId="0" fontId="0" fillId="2" borderId="11" xfId="0" applyFill="1" applyBorder="1" applyAlignment="1">
      <alignment wrapText="1"/>
    </xf>
    <xf numFmtId="0" fontId="0" fillId="2" borderId="11" xfId="0" applyFill="1" applyBorder="1"/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left" indent="2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23" xfId="0" applyFill="1" applyBorder="1"/>
    <xf numFmtId="10" fontId="0" fillId="2" borderId="4" xfId="2" applyNumberFormat="1" applyFont="1" applyFill="1" applyBorder="1"/>
    <xf numFmtId="10" fontId="0" fillId="2" borderId="23" xfId="2" applyNumberFormat="1" applyFont="1" applyFill="1" applyBorder="1"/>
    <xf numFmtId="0" fontId="2" fillId="10" borderId="7" xfId="0" applyFont="1" applyFill="1" applyBorder="1"/>
    <xf numFmtId="10" fontId="2" fillId="10" borderId="4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0" fontId="11" fillId="2" borderId="0" xfId="0" applyFont="1" applyFill="1" applyBorder="1" applyProtection="1">
      <protection hidden="1"/>
    </xf>
    <xf numFmtId="0" fontId="14" fillId="2" borderId="11" xfId="0" applyFont="1" applyFill="1" applyBorder="1" applyAlignment="1" applyProtection="1">
      <alignment wrapText="1"/>
      <protection hidden="1"/>
    </xf>
    <xf numFmtId="0" fontId="30" fillId="2" borderId="11" xfId="0" applyFont="1" applyFill="1" applyBorder="1" applyAlignment="1" applyProtection="1">
      <alignment horizontal="right" wrapText="1"/>
      <protection hidden="1"/>
    </xf>
    <xf numFmtId="164" fontId="31" fillId="0" borderId="28" xfId="1" applyNumberFormat="1" applyFont="1" applyBorder="1"/>
    <xf numFmtId="0" fontId="10" fillId="2" borderId="0" xfId="0" applyFont="1" applyFill="1" applyBorder="1" applyAlignment="1">
      <alignment horizontal="right"/>
    </xf>
    <xf numFmtId="10" fontId="10" fillId="0" borderId="0" xfId="3" applyNumberFormat="1" applyFont="1" applyAlignment="1">
      <alignment horizontal="center"/>
    </xf>
    <xf numFmtId="0" fontId="2" fillId="8" borderId="13" xfId="0" applyFont="1" applyFill="1" applyBorder="1" applyAlignment="1" applyProtection="1">
      <alignment horizontal="center"/>
      <protection hidden="1"/>
    </xf>
    <xf numFmtId="0" fontId="2" fillId="8" borderId="14" xfId="0" applyFont="1" applyFill="1" applyBorder="1" applyAlignment="1" applyProtection="1">
      <alignment horizontal="center"/>
      <protection hidden="1"/>
    </xf>
    <xf numFmtId="0" fontId="2" fillId="8" borderId="15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Alignment="1" applyProtection="1">
      <alignment horizontal="left" vertical="justify" wrapText="1" shrinkToFit="1"/>
      <protection hidden="1"/>
    </xf>
    <xf numFmtId="0" fontId="13" fillId="2" borderId="0" xfId="0" applyFont="1" applyFill="1" applyBorder="1" applyAlignment="1" applyProtection="1">
      <alignment horizontal="left" vertical="justify" wrapText="1" shrinkToFit="1"/>
      <protection hidden="1"/>
    </xf>
    <xf numFmtId="0" fontId="13" fillId="2" borderId="9" xfId="0" applyFont="1" applyFill="1" applyBorder="1" applyAlignment="1" applyProtection="1">
      <alignment horizontal="left" vertical="justify" wrapText="1" shrinkToFit="1"/>
      <protection hidden="1"/>
    </xf>
    <xf numFmtId="164" fontId="2" fillId="2" borderId="13" xfId="1" applyNumberFormat="1" applyFont="1" applyFill="1" applyBorder="1" applyAlignment="1" applyProtection="1">
      <alignment horizontal="center"/>
      <protection hidden="1"/>
    </xf>
    <xf numFmtId="164" fontId="2" fillId="2" borderId="14" xfId="1" applyNumberFormat="1" applyFont="1" applyFill="1" applyBorder="1" applyAlignment="1" applyProtection="1">
      <alignment horizontal="center"/>
      <protection hidden="1"/>
    </xf>
    <xf numFmtId="164" fontId="2" fillId="2" borderId="15" xfId="1" applyNumberFormat="1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 applyProtection="1">
      <alignment horizontal="left" wrapText="1"/>
      <protection hidden="1"/>
    </xf>
    <xf numFmtId="0" fontId="0" fillId="2" borderId="8" xfId="0" applyFill="1" applyBorder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9" xfId="0" applyFill="1" applyBorder="1" applyAlignment="1" applyProtection="1">
      <alignment horizontal="left" wrapText="1"/>
      <protection hidden="1"/>
    </xf>
    <xf numFmtId="0" fontId="0" fillId="2" borderId="29" xfId="0" applyFill="1" applyBorder="1" applyAlignment="1">
      <alignment horizontal="center"/>
    </xf>
    <xf numFmtId="0" fontId="28" fillId="5" borderId="35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/>
    </xf>
    <xf numFmtId="0" fontId="28" fillId="5" borderId="15" xfId="0" applyFont="1" applyFill="1" applyBorder="1" applyAlignment="1">
      <alignment horizontal="center"/>
    </xf>
    <xf numFmtId="164" fontId="27" fillId="10" borderId="17" xfId="0" applyNumberFormat="1" applyFont="1" applyFill="1" applyBorder="1" applyAlignment="1">
      <alignment horizontal="left" vertical="center"/>
    </xf>
    <xf numFmtId="164" fontId="27" fillId="10" borderId="18" xfId="0" applyNumberFormat="1" applyFont="1" applyFill="1" applyBorder="1" applyAlignment="1">
      <alignment horizontal="left" vertical="center"/>
    </xf>
    <xf numFmtId="164" fontId="27" fillId="10" borderId="30" xfId="0" applyNumberFormat="1" applyFont="1" applyFill="1" applyBorder="1" applyAlignment="1">
      <alignment horizontal="left" vertical="center"/>
    </xf>
    <xf numFmtId="164" fontId="24" fillId="10" borderId="13" xfId="0" applyNumberFormat="1" applyFont="1" applyFill="1" applyBorder="1" applyAlignment="1" applyProtection="1">
      <alignment horizontal="left" vertical="center" wrapText="1"/>
      <protection locked="0" hidden="1"/>
    </xf>
    <xf numFmtId="164" fontId="24" fillId="10" borderId="15" xfId="0" applyNumberFormat="1" applyFont="1" applyFill="1" applyBorder="1" applyAlignment="1" applyProtection="1">
      <alignment horizontal="left" vertical="center" wrapText="1"/>
      <protection locked="0" hidden="1"/>
    </xf>
    <xf numFmtId="164" fontId="18" fillId="9" borderId="27" xfId="1" applyNumberFormat="1" applyFont="1" applyFill="1" applyBorder="1" applyAlignment="1" applyProtection="1">
      <alignment horizontal="center"/>
      <protection locked="0"/>
    </xf>
    <xf numFmtId="164" fontId="18" fillId="9" borderId="2" xfId="1" applyNumberFormat="1" applyFont="1" applyFill="1" applyBorder="1" applyAlignment="1" applyProtection="1">
      <alignment horizontal="center"/>
      <protection locked="0"/>
    </xf>
    <xf numFmtId="164" fontId="18" fillId="9" borderId="3" xfId="1" applyNumberFormat="1" applyFont="1" applyFill="1" applyBorder="1" applyAlignment="1" applyProtection="1">
      <alignment horizontal="center"/>
      <protection locked="0"/>
    </xf>
    <xf numFmtId="164" fontId="18" fillId="9" borderId="22" xfId="1" applyNumberFormat="1" applyFont="1" applyFill="1" applyBorder="1" applyAlignment="1" applyProtection="1">
      <alignment horizontal="center"/>
      <protection locked="0"/>
    </xf>
    <xf numFmtId="164" fontId="18" fillId="9" borderId="5" xfId="1" applyNumberFormat="1" applyFont="1" applyFill="1" applyBorder="1" applyAlignment="1" applyProtection="1">
      <alignment horizontal="center"/>
      <protection locked="0"/>
    </xf>
    <xf numFmtId="164" fontId="22" fillId="7" borderId="7" xfId="1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center" vertical="center" wrapText="1"/>
    </xf>
    <xf numFmtId="164" fontId="22" fillId="11" borderId="7" xfId="1" applyNumberFormat="1" applyFont="1" applyFill="1" applyBorder="1" applyAlignment="1" applyProtection="1">
      <alignment horizontal="left"/>
    </xf>
    <xf numFmtId="164" fontId="0" fillId="2" borderId="11" xfId="0" applyNumberFormat="1" applyFill="1" applyBorder="1" applyAlignment="1">
      <alignment horizontal="center"/>
    </xf>
    <xf numFmtId="164" fontId="32" fillId="3" borderId="36" xfId="1" applyNumberFormat="1" applyFont="1" applyFill="1" applyBorder="1" applyAlignment="1" applyProtection="1">
      <alignment horizontal="right"/>
    </xf>
    <xf numFmtId="0" fontId="9" fillId="2" borderId="0" xfId="3" applyFont="1" applyFill="1" applyBorder="1" applyAlignment="1" applyProtection="1">
      <alignment horizontal="left"/>
      <protection hidden="1"/>
    </xf>
    <xf numFmtId="0" fontId="2" fillId="10" borderId="7" xfId="0" applyFont="1" applyFill="1" applyBorder="1" applyAlignment="1">
      <alignment horizontal="center"/>
    </xf>
    <xf numFmtId="10" fontId="2" fillId="10" borderId="13" xfId="2" applyNumberFormat="1" applyFont="1" applyFill="1" applyBorder="1" applyAlignment="1">
      <alignment horizontal="center"/>
    </xf>
    <xf numFmtId="10" fontId="2" fillId="10" borderId="15" xfId="2" applyNumberFormat="1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29" fillId="10" borderId="3" xfId="0" applyFont="1" applyFill="1" applyBorder="1" applyAlignment="1">
      <alignment horizontal="center"/>
    </xf>
    <xf numFmtId="0" fontId="29" fillId="10" borderId="4" xfId="0" applyFont="1" applyFill="1" applyBorder="1" applyAlignment="1">
      <alignment horizontal="center"/>
    </xf>
    <xf numFmtId="0" fontId="29" fillId="10" borderId="5" xfId="0" applyFont="1" applyFill="1" applyBorder="1" applyAlignment="1">
      <alignment horizontal="center"/>
    </xf>
    <xf numFmtId="0" fontId="29" fillId="10" borderId="6" xfId="0" applyFont="1" applyFill="1" applyBorder="1" applyAlignment="1">
      <alignment horizontal="center"/>
    </xf>
    <xf numFmtId="10" fontId="10" fillId="0" borderId="0" xfId="3" applyNumberFormat="1" applyFont="1" applyAlignment="1" applyProtection="1">
      <alignment horizontal="center"/>
      <protection locked="0"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nterprisesuite.intuit.com/resources/experts/international.j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16668</xdr:colOff>
      <xdr:row>22</xdr:row>
      <xdr:rowOff>2381</xdr:rowOff>
    </xdr:from>
    <xdr:to>
      <xdr:col>6</xdr:col>
      <xdr:colOff>365142</xdr:colOff>
      <xdr:row>25</xdr:row>
      <xdr:rowOff>116682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043" y="4264819"/>
          <a:ext cx="955693" cy="709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</xdr:colOff>
      <xdr:row>23</xdr:row>
      <xdr:rowOff>2381</xdr:rowOff>
    </xdr:from>
    <xdr:to>
      <xdr:col>0</xdr:col>
      <xdr:colOff>974742</xdr:colOff>
      <xdr:row>26</xdr:row>
      <xdr:rowOff>135733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BFB69-0F67-4659-821D-C092D9BF0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668" y="4593431"/>
          <a:ext cx="958074" cy="704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</xdr:colOff>
      <xdr:row>39</xdr:row>
      <xdr:rowOff>2381</xdr:rowOff>
    </xdr:from>
    <xdr:to>
      <xdr:col>2</xdr:col>
      <xdr:colOff>384192</xdr:colOff>
      <xdr:row>42</xdr:row>
      <xdr:rowOff>135732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E4BC6-2F5E-4117-AF72-DAF4AF0F0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668" y="4793456"/>
          <a:ext cx="958074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ownload1.fbr.gov.pk/Docs/2017762175023446WHTRatesCardupdated.pdf" TargetMode="External"/><Relationship Id="rId2" Type="http://schemas.openxmlformats.org/officeDocument/2006/relationships/hyperlink" Target="http://www.quickbooks.com.pk/" TargetMode="External"/><Relationship Id="rId1" Type="http://schemas.openxmlformats.org/officeDocument/2006/relationships/hyperlink" Target="http://www.finantax.net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Q46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15.7109375" style="1" customWidth="1"/>
    <col min="2" max="2" width="31" style="1" customWidth="1"/>
    <col min="3" max="3" width="14.85546875" style="1" customWidth="1"/>
    <col min="4" max="4" width="18.7109375" style="1" customWidth="1"/>
    <col min="5" max="5" width="11.140625" style="1" customWidth="1"/>
    <col min="6" max="13" width="9.140625" style="1"/>
    <col min="14" max="15" width="0" style="1" hidden="1" customWidth="1"/>
    <col min="16" max="18" width="9.140625" style="1" hidden="1" customWidth="1"/>
    <col min="19" max="21" width="25.85546875" style="1" hidden="1" customWidth="1"/>
    <col min="22" max="22" width="9.140625" style="1" hidden="1" customWidth="1"/>
    <col min="23" max="32" width="9.140625" style="1" customWidth="1"/>
    <col min="33" max="16384" width="9.140625" style="1"/>
  </cols>
  <sheetData>
    <row r="1" spans="1:21" ht="15.75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21" ht="15.75" x14ac:dyDescent="0.25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21" ht="15.75" x14ac:dyDescent="0.25">
      <c r="A3" s="60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21" ht="15.75" x14ac:dyDescent="0.25">
      <c r="A4" s="63"/>
      <c r="B4" s="2"/>
      <c r="C4" s="2"/>
      <c r="D4" s="2"/>
      <c r="E4" s="2"/>
      <c r="F4" s="49"/>
      <c r="G4" s="50"/>
      <c r="H4" s="50"/>
      <c r="I4" s="50"/>
      <c r="J4" s="50"/>
      <c r="K4" s="50"/>
      <c r="L4" s="51"/>
    </row>
    <row r="5" spans="1:21" x14ac:dyDescent="0.25">
      <c r="A5" s="64"/>
      <c r="B5" s="20"/>
      <c r="C5" s="20"/>
      <c r="D5" s="20"/>
      <c r="E5" s="20"/>
      <c r="F5" s="52" t="s">
        <v>16</v>
      </c>
      <c r="G5" s="20"/>
      <c r="H5" s="20"/>
      <c r="I5" s="20"/>
      <c r="J5" s="20"/>
      <c r="K5" s="20"/>
      <c r="L5" s="53"/>
    </row>
    <row r="6" spans="1:21" ht="34.5" customHeight="1" x14ac:dyDescent="0.25">
      <c r="A6" s="64"/>
      <c r="B6" s="27" t="s">
        <v>35</v>
      </c>
      <c r="C6" s="28" t="s">
        <v>6</v>
      </c>
      <c r="D6" s="27" t="s">
        <v>2</v>
      </c>
      <c r="E6" s="20"/>
      <c r="F6" s="165" t="s">
        <v>32</v>
      </c>
      <c r="G6" s="166"/>
      <c r="H6" s="166"/>
      <c r="I6" s="166"/>
      <c r="J6" s="166"/>
      <c r="K6" s="166"/>
      <c r="L6" s="167"/>
      <c r="N6" s="20"/>
      <c r="O6" s="20"/>
      <c r="S6" s="3" t="s">
        <v>1</v>
      </c>
      <c r="T6" s="4" t="s">
        <v>6</v>
      </c>
      <c r="U6" s="3" t="s">
        <v>2</v>
      </c>
    </row>
    <row r="7" spans="1:21" x14ac:dyDescent="0.25">
      <c r="A7" s="65"/>
      <c r="B7" s="25">
        <v>25000</v>
      </c>
      <c r="C7" s="26">
        <v>5</v>
      </c>
      <c r="D7" s="7">
        <f>+B7*C7</f>
        <v>125000</v>
      </c>
      <c r="E7" s="20"/>
      <c r="F7" s="165"/>
      <c r="G7" s="166"/>
      <c r="H7" s="166"/>
      <c r="I7" s="166"/>
      <c r="J7" s="166"/>
      <c r="K7" s="166"/>
      <c r="L7" s="167"/>
      <c r="N7" s="20"/>
      <c r="O7" s="20"/>
      <c r="R7" s="1" t="s">
        <v>9</v>
      </c>
      <c r="S7" s="6">
        <f>B7</f>
        <v>25000</v>
      </c>
      <c r="T7" s="7">
        <v>12</v>
      </c>
      <c r="U7" s="7">
        <f>+S7*T7</f>
        <v>300000</v>
      </c>
    </row>
    <row r="8" spans="1:21" ht="17.25" customHeight="1" x14ac:dyDescent="0.25">
      <c r="A8" s="158" t="s">
        <v>101</v>
      </c>
      <c r="B8" s="25">
        <v>35000</v>
      </c>
      <c r="C8" s="8">
        <f>IF(B8&gt;0,12-C7,12-C7)</f>
        <v>7</v>
      </c>
      <c r="D8" s="8">
        <f>+B8*C8</f>
        <v>245000</v>
      </c>
      <c r="E8" s="20"/>
      <c r="F8" s="165" t="s">
        <v>33</v>
      </c>
      <c r="G8" s="166"/>
      <c r="H8" s="166"/>
      <c r="I8" s="166"/>
      <c r="J8" s="166"/>
      <c r="K8" s="166"/>
      <c r="L8" s="167"/>
      <c r="N8" s="20"/>
      <c r="O8" s="20"/>
      <c r="R8" s="171" t="s">
        <v>21</v>
      </c>
      <c r="S8" s="6"/>
      <c r="T8" s="8"/>
      <c r="U8" s="7"/>
    </row>
    <row r="9" spans="1:21" x14ac:dyDescent="0.25">
      <c r="A9" s="157"/>
      <c r="B9" s="168"/>
      <c r="C9" s="169"/>
      <c r="D9" s="170"/>
      <c r="E9" s="20"/>
      <c r="F9" s="165"/>
      <c r="G9" s="166"/>
      <c r="H9" s="166"/>
      <c r="I9" s="166"/>
      <c r="J9" s="166"/>
      <c r="K9" s="166"/>
      <c r="L9" s="167"/>
      <c r="N9" s="20"/>
      <c r="O9" s="20"/>
      <c r="R9" s="171"/>
      <c r="S9" s="168"/>
      <c r="T9" s="169"/>
      <c r="U9" s="170"/>
    </row>
    <row r="10" spans="1:21" ht="23.25" customHeight="1" x14ac:dyDescent="0.25">
      <c r="A10" s="64"/>
      <c r="B10" s="29"/>
      <c r="C10" s="29">
        <f>SUM(C7:C9)</f>
        <v>12</v>
      </c>
      <c r="D10" s="29">
        <f>SUM(D7:D9)</f>
        <v>370000</v>
      </c>
      <c r="E10" s="20"/>
      <c r="F10" s="165"/>
      <c r="G10" s="166"/>
      <c r="H10" s="166"/>
      <c r="I10" s="166"/>
      <c r="J10" s="166"/>
      <c r="K10" s="166"/>
      <c r="L10" s="167"/>
      <c r="N10" s="20"/>
      <c r="O10" s="20"/>
      <c r="S10" s="9"/>
      <c r="T10" s="9">
        <f>SUM(T7:T9)</f>
        <v>12</v>
      </c>
      <c r="U10" s="9">
        <f>SUM(U7:U9)</f>
        <v>300000</v>
      </c>
    </row>
    <row r="11" spans="1:21" x14ac:dyDescent="0.25">
      <c r="A11" s="64"/>
      <c r="B11" s="20"/>
      <c r="C11" s="20"/>
      <c r="D11" s="20"/>
      <c r="E11" s="20"/>
      <c r="F11" s="54"/>
      <c r="G11" s="36"/>
      <c r="H11" s="36"/>
      <c r="I11" s="36"/>
      <c r="J11" s="36"/>
      <c r="K11" s="36"/>
      <c r="L11" s="55"/>
      <c r="N11" s="20"/>
      <c r="O11" s="20"/>
    </row>
    <row r="12" spans="1:21" x14ac:dyDescent="0.25">
      <c r="A12" s="64"/>
      <c r="B12" s="37" t="s">
        <v>23</v>
      </c>
      <c r="C12" s="38"/>
      <c r="D12" s="38"/>
      <c r="E12" s="20"/>
      <c r="F12" s="56" t="s">
        <v>17</v>
      </c>
      <c r="G12" s="39"/>
      <c r="H12" s="39"/>
      <c r="I12" s="39"/>
      <c r="J12" s="39"/>
      <c r="K12" s="39"/>
      <c r="L12" s="57"/>
      <c r="N12" s="20"/>
      <c r="O12" s="20"/>
      <c r="S12" s="10" t="s">
        <v>12</v>
      </c>
      <c r="T12" s="11"/>
      <c r="U12" s="11"/>
    </row>
    <row r="13" spans="1:21" x14ac:dyDescent="0.25">
      <c r="A13" s="64"/>
      <c r="B13" s="40" t="s">
        <v>4</v>
      </c>
      <c r="C13" s="20"/>
      <c r="D13" s="41">
        <f>VLOOKUP(D10,$B$35:$E$46,3)</f>
        <v>0</v>
      </c>
      <c r="E13" s="20"/>
      <c r="F13" s="58"/>
      <c r="G13" s="12"/>
      <c r="H13" s="12"/>
      <c r="I13" s="12"/>
      <c r="J13" s="12"/>
      <c r="K13" s="12"/>
      <c r="L13" s="59"/>
      <c r="N13" s="20"/>
      <c r="O13" s="20"/>
      <c r="S13" s="5" t="s">
        <v>4</v>
      </c>
      <c r="U13" s="13">
        <f>VLOOKUP(U10,$B$35:$E$46,3)</f>
        <v>0</v>
      </c>
    </row>
    <row r="14" spans="1:21" x14ac:dyDescent="0.25">
      <c r="A14" s="64"/>
      <c r="B14" s="20" t="s">
        <v>11</v>
      </c>
      <c r="C14" s="42">
        <f>IF($D$10&gt;$B$46,$C$45,IF(ISNA(VLOOKUP($D$10,$C$35:$C$46,1)),0,VLOOKUP($D$10,$C$35:$C$46,1)))</f>
        <v>0</v>
      </c>
      <c r="D14" s="42"/>
      <c r="E14" s="20"/>
      <c r="F14" s="69" t="s">
        <v>7</v>
      </c>
      <c r="G14" s="66"/>
      <c r="H14" s="66"/>
      <c r="I14" s="66"/>
      <c r="J14" s="66"/>
      <c r="K14" s="66"/>
      <c r="L14" s="67"/>
      <c r="N14" s="20"/>
      <c r="O14" s="20"/>
      <c r="S14" s="1" t="s">
        <v>11</v>
      </c>
      <c r="T14" s="14">
        <f>IF(U10&gt;$B$46,$C$45,IF(ISNA(VLOOKUP(U10,$C$35:$C$46,1)),0,VLOOKUP(U10,$C$35:$C$46,1)))</f>
        <v>0</v>
      </c>
      <c r="U14" s="14"/>
    </row>
    <row r="15" spans="1:21" ht="31.5" customHeight="1" x14ac:dyDescent="0.25">
      <c r="A15" s="64"/>
      <c r="B15" s="43" t="s">
        <v>10</v>
      </c>
      <c r="C15" s="44">
        <f>+$D$10-$C$14</f>
        <v>370000</v>
      </c>
      <c r="D15" s="20"/>
      <c r="E15" s="20"/>
      <c r="F15" s="65" t="s">
        <v>18</v>
      </c>
      <c r="G15" s="20"/>
      <c r="H15" s="20"/>
      <c r="I15" s="20"/>
      <c r="J15" s="20"/>
      <c r="K15" s="20"/>
      <c r="L15" s="53"/>
      <c r="S15" s="15" t="s">
        <v>10</v>
      </c>
      <c r="T15" s="16">
        <f>+U10-T14</f>
        <v>300000</v>
      </c>
    </row>
    <row r="16" spans="1:21" ht="15" customHeight="1" x14ac:dyDescent="0.25">
      <c r="A16" s="64"/>
      <c r="B16" s="40" t="s">
        <v>13</v>
      </c>
      <c r="C16" s="45">
        <f>IF($D$10&gt;$C$14,VLOOKUP($D$10,$B$35:$E$46,4))</f>
        <v>0</v>
      </c>
      <c r="D16" s="41">
        <f>ROUND(C15*C16,0)</f>
        <v>0</v>
      </c>
      <c r="E16" s="20"/>
      <c r="F16" s="172" t="s">
        <v>19</v>
      </c>
      <c r="G16" s="173"/>
      <c r="H16" s="173"/>
      <c r="I16" s="173"/>
      <c r="J16" s="173"/>
      <c r="K16" s="173"/>
      <c r="L16" s="174"/>
      <c r="S16" s="5" t="s">
        <v>13</v>
      </c>
      <c r="T16" s="17">
        <f>IF(U10&gt;T14,VLOOKUP(U10,$B$35:$E$46,4))</f>
        <v>0</v>
      </c>
      <c r="U16" s="13">
        <f>ROUND(T15*T16,0)</f>
        <v>0</v>
      </c>
    </row>
    <row r="17" spans="1:43" ht="15.75" thickBot="1" x14ac:dyDescent="0.3">
      <c r="A17" s="64"/>
      <c r="B17" s="20"/>
      <c r="C17" s="20"/>
      <c r="D17" s="20"/>
      <c r="E17" s="20"/>
      <c r="F17" s="64" t="s">
        <v>38</v>
      </c>
      <c r="G17" s="20"/>
      <c r="H17" s="20"/>
      <c r="I17" s="20"/>
      <c r="J17" s="20"/>
      <c r="K17" s="20"/>
      <c r="L17" s="53"/>
    </row>
    <row r="18" spans="1:43" ht="15.75" thickBot="1" x14ac:dyDescent="0.3">
      <c r="A18" s="64"/>
      <c r="B18" s="40" t="s">
        <v>14</v>
      </c>
      <c r="C18" s="20"/>
      <c r="D18" s="18">
        <f>+D13+D16</f>
        <v>0</v>
      </c>
      <c r="E18" s="20"/>
      <c r="F18" s="64" t="s">
        <v>20</v>
      </c>
      <c r="G18" s="20"/>
      <c r="H18" s="20"/>
      <c r="I18" s="20"/>
      <c r="J18" s="20"/>
      <c r="K18" s="20"/>
      <c r="L18" s="53"/>
      <c r="S18" s="5" t="s">
        <v>14</v>
      </c>
      <c r="U18" s="19">
        <f>+U13+U16</f>
        <v>0</v>
      </c>
    </row>
    <row r="19" spans="1:43" s="20" customFormat="1" x14ac:dyDescent="0.25">
      <c r="A19" s="64"/>
      <c r="B19" s="21"/>
      <c r="D19" s="22"/>
      <c r="F19" s="68" t="s">
        <v>8</v>
      </c>
      <c r="L19" s="53"/>
      <c r="S19" s="21"/>
      <c r="U19" s="22"/>
      <c r="AQ19" s="1"/>
    </row>
    <row r="20" spans="1:43" x14ac:dyDescent="0.25">
      <c r="A20" s="64"/>
      <c r="B20" s="20"/>
      <c r="C20" s="20"/>
      <c r="D20" s="20"/>
      <c r="E20" s="20"/>
      <c r="F20" s="64"/>
      <c r="G20" s="20"/>
      <c r="H20" s="20"/>
      <c r="I20" s="20"/>
      <c r="J20" s="20"/>
      <c r="K20" s="20"/>
      <c r="L20" s="53"/>
    </row>
    <row r="21" spans="1:43" x14ac:dyDescent="0.25">
      <c r="A21" s="64"/>
      <c r="B21" s="37" t="s">
        <v>30</v>
      </c>
      <c r="C21" s="38"/>
      <c r="D21" s="38"/>
      <c r="E21" s="20"/>
      <c r="F21" s="64"/>
      <c r="G21" s="20"/>
      <c r="H21" s="20"/>
      <c r="I21" s="20"/>
      <c r="J21" s="20"/>
      <c r="K21" s="20"/>
      <c r="L21" s="53"/>
    </row>
    <row r="22" spans="1:43" x14ac:dyDescent="0.25">
      <c r="A22" s="64"/>
      <c r="B22" s="47" t="s">
        <v>25</v>
      </c>
      <c r="C22" s="20"/>
      <c r="D22" s="48">
        <f>U18</f>
        <v>0</v>
      </c>
      <c r="E22" s="20"/>
      <c r="F22" s="64" t="s">
        <v>37</v>
      </c>
      <c r="G22" s="20"/>
      <c r="H22" s="20"/>
      <c r="I22" s="20"/>
      <c r="J22" s="20"/>
      <c r="K22" s="20"/>
      <c r="L22" s="53"/>
    </row>
    <row r="23" spans="1:43" x14ac:dyDescent="0.25">
      <c r="A23" s="64"/>
      <c r="B23" s="20" t="s">
        <v>24</v>
      </c>
      <c r="C23" s="20"/>
      <c r="D23" s="48">
        <f>D18</f>
        <v>0</v>
      </c>
      <c r="E23" s="20"/>
      <c r="F23" s="64"/>
      <c r="G23" s="20"/>
      <c r="H23" s="20"/>
      <c r="I23" s="20"/>
      <c r="J23" s="20"/>
      <c r="K23" s="20"/>
      <c r="L23" s="53"/>
    </row>
    <row r="24" spans="1:43" ht="15.75" thickBot="1" x14ac:dyDescent="0.3">
      <c r="A24" s="64"/>
      <c r="B24" s="47" t="s">
        <v>26</v>
      </c>
      <c r="C24" s="20"/>
      <c r="D24" s="44">
        <f>ROUND(IF(C8&gt;0,(D22/12*$C$7),0),0)</f>
        <v>0</v>
      </c>
      <c r="E24" s="20"/>
      <c r="F24" s="64"/>
      <c r="G24" s="20"/>
      <c r="H24" s="20"/>
      <c r="I24" s="20"/>
      <c r="J24" s="20"/>
      <c r="K24" s="20"/>
      <c r="L24" s="53"/>
    </row>
    <row r="25" spans="1:43" ht="15.75" thickBot="1" x14ac:dyDescent="0.3">
      <c r="A25" s="64"/>
      <c r="B25" s="20" t="s">
        <v>22</v>
      </c>
      <c r="C25" s="20"/>
      <c r="D25" s="19">
        <f>+D23-D24</f>
        <v>0</v>
      </c>
      <c r="E25" s="20"/>
      <c r="F25" s="64"/>
      <c r="G25" s="20"/>
      <c r="H25" s="46" t="s">
        <v>31</v>
      </c>
      <c r="I25" s="20"/>
      <c r="J25" s="20"/>
      <c r="K25" s="20"/>
      <c r="L25" s="53"/>
    </row>
    <row r="26" spans="1:43" ht="15.75" thickBot="1" x14ac:dyDescent="0.3">
      <c r="A26" s="64"/>
      <c r="B26" s="40" t="s">
        <v>15</v>
      </c>
      <c r="C26" s="20"/>
      <c r="D26" s="23">
        <f>ROUND(D25/$C$10,0)</f>
        <v>0</v>
      </c>
      <c r="E26" s="20"/>
      <c r="F26" s="64"/>
      <c r="G26" s="20"/>
      <c r="H26" s="20"/>
      <c r="I26" s="20"/>
      <c r="J26" s="20"/>
      <c r="K26" s="20"/>
      <c r="L26" s="53"/>
    </row>
    <row r="27" spans="1:43" x14ac:dyDescent="0.25">
      <c r="A27" s="58"/>
      <c r="B27" s="12"/>
      <c r="C27" s="12"/>
      <c r="D27" s="12"/>
      <c r="E27" s="12"/>
      <c r="F27" s="58"/>
      <c r="G27" s="12"/>
      <c r="H27" s="12"/>
      <c r="I27" s="12"/>
      <c r="J27" s="12"/>
      <c r="K27" s="12"/>
      <c r="L27" s="59"/>
      <c r="M27" s="20"/>
    </row>
    <row r="28" spans="1:43" x14ac:dyDescent="0.25">
      <c r="A28" s="20"/>
      <c r="B28" s="20"/>
      <c r="C28" s="20"/>
      <c r="D28" s="20"/>
      <c r="E28" s="20"/>
      <c r="F28" s="20"/>
      <c r="G28" s="20"/>
      <c r="H28" s="20"/>
    </row>
    <row r="29" spans="1:43" x14ac:dyDescent="0.25">
      <c r="A29" s="20"/>
      <c r="B29" s="20"/>
      <c r="C29" s="20"/>
      <c r="D29" s="20"/>
      <c r="E29" s="20"/>
      <c r="F29" s="20"/>
      <c r="G29" s="20"/>
      <c r="H29" s="20"/>
    </row>
    <row r="30" spans="1:43" x14ac:dyDescent="0.25">
      <c r="A30" s="20"/>
      <c r="B30" s="20"/>
      <c r="C30" s="20"/>
      <c r="D30" s="20"/>
      <c r="E30" s="20"/>
      <c r="F30" s="20"/>
      <c r="G30" s="20"/>
      <c r="H30" s="20"/>
    </row>
    <row r="31" spans="1:43" x14ac:dyDescent="0.25">
      <c r="A31" s="20"/>
      <c r="B31" s="20"/>
      <c r="C31" s="20"/>
      <c r="D31" s="20"/>
      <c r="E31" s="20"/>
      <c r="G31" s="20"/>
      <c r="H31" s="20"/>
    </row>
    <row r="32" spans="1:43" ht="15" customHeight="1" x14ac:dyDescent="0.25">
      <c r="A32" s="162" t="s">
        <v>27</v>
      </c>
      <c r="B32" s="163"/>
      <c r="C32" s="163"/>
      <c r="D32" s="163"/>
      <c r="E32" s="164"/>
      <c r="G32" s="20"/>
      <c r="H32" s="20"/>
    </row>
    <row r="33" spans="1:13" x14ac:dyDescent="0.25">
      <c r="A33" s="162" t="s">
        <v>36</v>
      </c>
      <c r="B33" s="163"/>
      <c r="C33" s="163"/>
      <c r="D33" s="163"/>
      <c r="E33" s="164"/>
    </row>
    <row r="34" spans="1:13" s="24" customFormat="1" x14ac:dyDescent="0.25">
      <c r="A34" s="30" t="s">
        <v>3</v>
      </c>
      <c r="B34" s="31" t="s">
        <v>28</v>
      </c>
      <c r="C34" s="31" t="s">
        <v>29</v>
      </c>
      <c r="D34" s="31" t="s">
        <v>4</v>
      </c>
      <c r="E34" s="31" t="s">
        <v>5</v>
      </c>
      <c r="F34" s="1"/>
      <c r="G34" s="20"/>
      <c r="H34" s="20"/>
    </row>
    <row r="35" spans="1:13" s="24" customFormat="1" ht="15.75" x14ac:dyDescent="0.3">
      <c r="A35" s="32">
        <v>1</v>
      </c>
      <c r="B35" s="33">
        <v>0</v>
      </c>
      <c r="C35" s="33">
        <v>400000</v>
      </c>
      <c r="D35" s="8">
        <v>0</v>
      </c>
      <c r="E35" s="34">
        <v>0</v>
      </c>
      <c r="F35" s="1"/>
      <c r="G35" s="35"/>
      <c r="H35" s="35"/>
    </row>
    <row r="36" spans="1:13" s="24" customFormat="1" ht="15.75" x14ac:dyDescent="0.3">
      <c r="A36" s="32">
        <v>2</v>
      </c>
      <c r="B36" s="33">
        <f>+C35+1</f>
        <v>400001</v>
      </c>
      <c r="C36" s="33">
        <v>500000.1</v>
      </c>
      <c r="D36" s="8">
        <v>0</v>
      </c>
      <c r="E36" s="34">
        <v>0.02</v>
      </c>
      <c r="F36" s="1"/>
      <c r="G36" s="20"/>
      <c r="H36" s="20"/>
    </row>
    <row r="37" spans="1:13" s="24" customFormat="1" ht="15.75" x14ac:dyDescent="0.3">
      <c r="A37" s="32">
        <v>3</v>
      </c>
      <c r="B37" s="33">
        <f>+C36+1</f>
        <v>500001.1</v>
      </c>
      <c r="C37" s="33">
        <v>750000.1</v>
      </c>
      <c r="D37" s="8">
        <v>2000</v>
      </c>
      <c r="E37" s="34">
        <v>0.05</v>
      </c>
      <c r="F37" s="1"/>
      <c r="G37" s="20"/>
      <c r="H37" s="20"/>
    </row>
    <row r="38" spans="1:13" s="24" customFormat="1" ht="15.75" x14ac:dyDescent="0.3">
      <c r="A38" s="32">
        <v>4</v>
      </c>
      <c r="B38" s="33">
        <f>+C37+1</f>
        <v>750001.1</v>
      </c>
      <c r="C38" s="33">
        <v>1400000.1</v>
      </c>
      <c r="D38" s="8">
        <v>14500</v>
      </c>
      <c r="E38" s="34">
        <v>0.1</v>
      </c>
      <c r="F38" s="1"/>
      <c r="G38" s="20"/>
      <c r="H38" s="20"/>
    </row>
    <row r="39" spans="1:13" s="24" customFormat="1" ht="15.75" x14ac:dyDescent="0.3">
      <c r="A39" s="32">
        <v>5</v>
      </c>
      <c r="B39" s="33">
        <f>+C38+1</f>
        <v>1400001.1</v>
      </c>
      <c r="C39" s="33">
        <v>1500000.1</v>
      </c>
      <c r="D39" s="8">
        <v>79500</v>
      </c>
      <c r="E39" s="34">
        <v>0.125</v>
      </c>
      <c r="F39" s="1"/>
      <c r="G39" s="20"/>
      <c r="H39" s="20"/>
    </row>
    <row r="40" spans="1:13" s="24" customFormat="1" ht="15.75" x14ac:dyDescent="0.3">
      <c r="A40" s="32">
        <v>6</v>
      </c>
      <c r="B40" s="33">
        <f>+C39+1</f>
        <v>1500001.1</v>
      </c>
      <c r="C40" s="33">
        <v>1800000.1</v>
      </c>
      <c r="D40" s="8">
        <v>92000</v>
      </c>
      <c r="E40" s="34">
        <v>0.15</v>
      </c>
      <c r="F40" s="1"/>
      <c r="G40" s="20"/>
      <c r="H40" s="20"/>
    </row>
    <row r="41" spans="1:13" s="24" customFormat="1" ht="15.75" x14ac:dyDescent="0.3">
      <c r="A41" s="32">
        <v>7</v>
      </c>
      <c r="B41" s="33">
        <f>C40+1</f>
        <v>1800001.1</v>
      </c>
      <c r="C41" s="33">
        <v>2500000.1</v>
      </c>
      <c r="D41" s="8">
        <v>137000</v>
      </c>
      <c r="E41" s="34">
        <v>0.17499999999999999</v>
      </c>
      <c r="F41" s="1"/>
      <c r="G41" s="20"/>
      <c r="H41" s="20"/>
    </row>
    <row r="42" spans="1:13" s="24" customFormat="1" ht="15.75" x14ac:dyDescent="0.3">
      <c r="A42" s="32">
        <v>8</v>
      </c>
      <c r="B42" s="33">
        <f>+C41+1</f>
        <v>2500001.1</v>
      </c>
      <c r="C42" s="33">
        <v>3000000.1</v>
      </c>
      <c r="D42" s="8">
        <v>259500</v>
      </c>
      <c r="E42" s="34">
        <v>0.2</v>
      </c>
      <c r="F42" s="1"/>
      <c r="G42" s="20"/>
      <c r="H42" s="20"/>
    </row>
    <row r="43" spans="1:13" s="24" customFormat="1" ht="15.75" x14ac:dyDescent="0.3">
      <c r="A43" s="32">
        <v>9</v>
      </c>
      <c r="B43" s="33">
        <f t="shared" ref="B43:B45" si="0">+C42+1</f>
        <v>3000001.1</v>
      </c>
      <c r="C43" s="33">
        <v>3500000.1</v>
      </c>
      <c r="D43" s="8">
        <v>359500</v>
      </c>
      <c r="E43" s="34">
        <v>0.22500000000000001</v>
      </c>
      <c r="F43" s="1"/>
      <c r="G43" s="20"/>
      <c r="H43" s="20"/>
    </row>
    <row r="44" spans="1:13" s="24" customFormat="1" ht="15.75" x14ac:dyDescent="0.3">
      <c r="A44" s="32">
        <v>10</v>
      </c>
      <c r="B44" s="33">
        <f t="shared" si="0"/>
        <v>3500001.1</v>
      </c>
      <c r="C44" s="33">
        <v>4000000.1</v>
      </c>
      <c r="D44" s="8">
        <v>472000</v>
      </c>
      <c r="E44" s="34">
        <v>0.25</v>
      </c>
      <c r="F44" s="1"/>
      <c r="G44" s="20"/>
      <c r="H44" s="20"/>
      <c r="I44" s="20"/>
      <c r="J44" s="20"/>
      <c r="K44" s="20"/>
      <c r="L44" s="20"/>
      <c r="M44" s="20"/>
    </row>
    <row r="45" spans="1:13" s="24" customFormat="1" ht="15.75" x14ac:dyDescent="0.3">
      <c r="A45" s="32">
        <v>11</v>
      </c>
      <c r="B45" s="33">
        <f t="shared" si="0"/>
        <v>4000001.1</v>
      </c>
      <c r="C45" s="33">
        <v>7000000.0999999996</v>
      </c>
      <c r="D45" s="8">
        <v>597000</v>
      </c>
      <c r="E45" s="34">
        <v>0.27500000000000002</v>
      </c>
      <c r="F45" s="1"/>
      <c r="G45" s="20"/>
      <c r="H45" s="20"/>
      <c r="I45" s="20"/>
      <c r="J45" s="20"/>
      <c r="K45" s="20"/>
      <c r="L45" s="20"/>
      <c r="M45" s="20"/>
    </row>
    <row r="46" spans="1:13" s="24" customFormat="1" ht="15.75" x14ac:dyDescent="0.3">
      <c r="A46" s="32">
        <v>12</v>
      </c>
      <c r="B46" s="33">
        <f>+C45+1</f>
        <v>7000001.0999999996</v>
      </c>
      <c r="C46" s="33">
        <v>0</v>
      </c>
      <c r="D46" s="8">
        <v>1422000</v>
      </c>
      <c r="E46" s="34">
        <v>0.3</v>
      </c>
      <c r="F46" s="1"/>
      <c r="G46" s="20"/>
      <c r="H46" s="20"/>
      <c r="I46" s="20"/>
      <c r="J46" s="20"/>
      <c r="K46" s="20"/>
      <c r="L46" s="20"/>
      <c r="M46" s="20"/>
    </row>
  </sheetData>
  <sheetProtection algorithmName="SHA-512" hashValue="3c+bLQ8TjBJEviiWDbWNGGaH1jPqcAGJPTKs4A6qZJPvtDRi7NJgHKFwkON7nj2MSLbJcYCpBl29+AwdhDZfkg==" saltValue="MZ3QWCC+xjAv62ArY7qC4w==" spinCount="100000" sheet="1" selectLockedCells="1"/>
  <mergeCells count="8">
    <mergeCell ref="A33:E33"/>
    <mergeCell ref="F6:L7"/>
    <mergeCell ref="B9:D9"/>
    <mergeCell ref="S9:U9"/>
    <mergeCell ref="R8:R9"/>
    <mergeCell ref="F8:L10"/>
    <mergeCell ref="F16:L16"/>
    <mergeCell ref="A32:E32"/>
  </mergeCells>
  <dataValidations count="5">
    <dataValidation allowBlank="1" showInputMessage="1" showErrorMessage="1" promptTitle="FinanTax Consulting:" prompt="use this row if there is any salary review during the period. Insert new salary after review and remaining months." sqref="R8"/>
    <dataValidation allowBlank="1" showInputMessage="1" showErrorMessage="1" promptTitle="FinanTax Consulting:" prompt="Insert Monthly Salary, Including all benefits." sqref="A7 R7"/>
    <dataValidation allowBlank="1" showInputMessage="1" showErrorMessage="1" promptTitle="FinanTax Consulting" prompt="Add months before any review, i.e., if an employee gets 25,000 from July to Sep and then 30,000 from onwards, put 3 months here and remaining 9 months in next row under salary review." sqref="C7 T7"/>
    <dataValidation allowBlank="1" showInputMessage="1" showErrorMessage="1" promptTitle="FinanTax Consulting:" prompt="Add months before any review, i.e., if an employee gets 25,000 from July to Sep and then 30,000 from onwards, put 3 months here and remaining 9 months in next row under salary review." sqref="T8"/>
    <dataValidation allowBlank="1" showInputMessage="1" showErrorMessage="1" promptTitle="FinanTax Consulting:" prompt="use this row if there is any salary increament during the period. Insert new salary after increament and remaining months." sqref="A8:A9"/>
  </dataValidations>
  <hyperlinks>
    <hyperlink ref="F19" r:id="rId1"/>
    <hyperlink ref="H25" r:id="rId2"/>
  </hyperlinks>
  <printOptions horizontalCentered="1"/>
  <pageMargins left="0.5" right="0.23" top="0.99" bottom="0.75" header="0.3" footer="0.3"/>
  <pageSetup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Q69"/>
  <sheetViews>
    <sheetView zoomScale="90" zoomScaleNormal="90" workbookViewId="0">
      <selection activeCell="B6" sqref="B6:C7"/>
    </sheetView>
  </sheetViews>
  <sheetFormatPr defaultRowHeight="15" outlineLevelRow="1" x14ac:dyDescent="0.25"/>
  <cols>
    <col min="1" max="1" width="21.7109375" customWidth="1"/>
    <col min="2" max="2" width="16.7109375" bestFit="1" customWidth="1"/>
    <col min="3" max="3" width="11.5703125" customWidth="1"/>
    <col min="4" max="4" width="14.5703125" customWidth="1"/>
    <col min="5" max="5" width="15.28515625" customWidth="1"/>
    <col min="6" max="7" width="14.85546875" customWidth="1"/>
    <col min="8" max="8" width="12.42578125" customWidth="1"/>
    <col min="9" max="9" width="19.85546875" customWidth="1"/>
    <col min="10" max="10" width="9.28515625" customWidth="1"/>
    <col min="11" max="11" width="10.28515625" customWidth="1"/>
    <col min="12" max="12" width="9.28515625" customWidth="1"/>
  </cols>
  <sheetData>
    <row r="1" spans="1:17" ht="15.75" x14ac:dyDescent="0.25">
      <c r="A1" s="106" t="s">
        <v>55</v>
      </c>
      <c r="B1" s="107"/>
      <c r="C1" s="107"/>
      <c r="D1" s="107"/>
      <c r="E1" s="107"/>
      <c r="F1" s="107"/>
      <c r="G1" s="107"/>
      <c r="H1" s="107"/>
      <c r="I1" s="108"/>
    </row>
    <row r="2" spans="1:17" ht="15.75" x14ac:dyDescent="0.25">
      <c r="A2" s="109" t="s">
        <v>56</v>
      </c>
      <c r="B2" s="110"/>
      <c r="C2" s="110"/>
      <c r="D2" s="110"/>
      <c r="E2" s="110"/>
      <c r="F2" s="110"/>
      <c r="G2" s="110"/>
      <c r="H2" s="110"/>
      <c r="I2" s="111"/>
    </row>
    <row r="3" spans="1:17" ht="15.75" x14ac:dyDescent="0.25">
      <c r="A3" s="112" t="s">
        <v>34</v>
      </c>
      <c r="B3" s="113"/>
      <c r="C3" s="113"/>
      <c r="D3" s="113"/>
      <c r="E3" s="113"/>
      <c r="F3" s="113"/>
      <c r="G3" s="113"/>
      <c r="H3" s="113"/>
      <c r="I3" s="114"/>
    </row>
    <row r="4" spans="1:17" ht="15.75" thickBot="1" x14ac:dyDescent="0.3">
      <c r="D4" s="115"/>
      <c r="E4" s="115"/>
      <c r="F4" s="115"/>
      <c r="G4" s="115"/>
      <c r="H4" s="115"/>
      <c r="I4" s="115"/>
    </row>
    <row r="5" spans="1:17" ht="36" x14ac:dyDescent="0.25">
      <c r="A5" s="179" t="s">
        <v>66</v>
      </c>
      <c r="B5" s="180"/>
      <c r="C5" s="181"/>
      <c r="D5" s="118" t="s">
        <v>39</v>
      </c>
      <c r="E5" s="119" t="s">
        <v>40</v>
      </c>
      <c r="F5" s="119" t="s">
        <v>41</v>
      </c>
      <c r="G5" s="119" t="s">
        <v>42</v>
      </c>
      <c r="H5" s="119" t="s">
        <v>43</v>
      </c>
      <c r="I5" s="120" t="s">
        <v>44</v>
      </c>
      <c r="J5" s="73"/>
      <c r="K5" s="74"/>
      <c r="L5" s="75"/>
    </row>
    <row r="6" spans="1:17" ht="19.5" customHeight="1" x14ac:dyDescent="0.25">
      <c r="A6" s="122" t="s">
        <v>65</v>
      </c>
      <c r="B6" s="182" t="s">
        <v>58</v>
      </c>
      <c r="C6" s="183"/>
      <c r="D6" s="116" t="s">
        <v>45</v>
      </c>
      <c r="E6" s="101"/>
      <c r="F6" s="101"/>
      <c r="G6" s="101"/>
      <c r="H6" s="116" t="s">
        <v>46</v>
      </c>
      <c r="I6" s="117" t="s">
        <v>47</v>
      </c>
      <c r="K6" s="75"/>
      <c r="L6" s="76"/>
    </row>
    <row r="7" spans="1:17" ht="12.75" customHeight="1" x14ac:dyDescent="0.25">
      <c r="A7" s="123" t="s">
        <v>59</v>
      </c>
      <c r="B7" s="182" t="s">
        <v>61</v>
      </c>
      <c r="C7" s="183"/>
      <c r="D7" s="100"/>
      <c r="E7" s="101"/>
      <c r="F7" s="101"/>
      <c r="G7" s="101"/>
      <c r="H7" s="100"/>
      <c r="I7" s="102"/>
      <c r="K7" s="75"/>
      <c r="L7" s="76"/>
    </row>
    <row r="8" spans="1:17" x14ac:dyDescent="0.25">
      <c r="A8" s="121"/>
      <c r="B8" s="85"/>
      <c r="C8" s="85"/>
      <c r="D8" s="100"/>
      <c r="E8" s="101"/>
      <c r="F8" s="101"/>
      <c r="G8" s="101"/>
      <c r="H8" s="100"/>
      <c r="I8" s="102"/>
      <c r="K8" s="75"/>
      <c r="L8" s="76"/>
    </row>
    <row r="9" spans="1:17" ht="15" customHeight="1" x14ac:dyDescent="0.3">
      <c r="A9" s="176" t="s">
        <v>64</v>
      </c>
      <c r="B9" s="177"/>
      <c r="C9" s="178"/>
      <c r="D9" s="192"/>
      <c r="E9" s="129"/>
      <c r="F9" s="129"/>
      <c r="G9" s="129"/>
      <c r="H9" s="129"/>
      <c r="I9" s="175"/>
      <c r="J9" s="74"/>
      <c r="K9" s="77"/>
      <c r="L9" s="75"/>
      <c r="M9" s="75"/>
      <c r="N9" s="75"/>
      <c r="P9" s="75"/>
      <c r="Q9" s="75"/>
    </row>
    <row r="10" spans="1:17" ht="15" customHeight="1" x14ac:dyDescent="0.25">
      <c r="A10" s="184">
        <v>1250000</v>
      </c>
      <c r="B10" s="185"/>
      <c r="C10" s="186"/>
      <c r="D10" s="192"/>
      <c r="E10" s="129"/>
      <c r="F10" s="129"/>
      <c r="G10" s="129"/>
      <c r="H10" s="129"/>
      <c r="I10" s="175"/>
      <c r="K10" s="75"/>
      <c r="L10" s="75"/>
    </row>
    <row r="11" spans="1:17" ht="21" customHeight="1" x14ac:dyDescent="0.25">
      <c r="A11" s="187"/>
      <c r="B11" s="188"/>
      <c r="C11" s="188"/>
      <c r="D11" s="124">
        <f>IF($B$6=$B$41,VLOOKUP(A10,B31:F35,4),0)</f>
        <v>0</v>
      </c>
      <c r="E11" s="124">
        <f>IF($B$6=$B$41,IF(A10&gt;B35,C34,IF(ISNA(VLOOKUP(A10,C31:C35,1)),0,VLOOKUP(A10,C31:C35,1))),0)</f>
        <v>0</v>
      </c>
      <c r="F11" s="124">
        <f>IF(E11&gt;0,A10-E11,0)</f>
        <v>0</v>
      </c>
      <c r="G11" s="125">
        <f>IF($B$6=$B$41,IF(A10&gt;E11,VLOOKUP(A10,B31:F35,5),0),0)</f>
        <v>0</v>
      </c>
      <c r="H11" s="124">
        <f>F11*G11</f>
        <v>0</v>
      </c>
      <c r="I11" s="126">
        <f>+D11+H11</f>
        <v>0</v>
      </c>
    </row>
    <row r="12" spans="1:17" ht="20.25" x14ac:dyDescent="0.3">
      <c r="A12" s="78"/>
      <c r="B12" s="79"/>
      <c r="C12" s="79"/>
      <c r="D12" s="80"/>
      <c r="E12" s="80"/>
      <c r="F12" s="189" t="s">
        <v>62</v>
      </c>
      <c r="G12" s="189"/>
      <c r="H12" s="189"/>
      <c r="I12" s="127">
        <f>I11</f>
        <v>0</v>
      </c>
    </row>
    <row r="13" spans="1:17" ht="20.25" x14ac:dyDescent="0.3">
      <c r="A13" s="103"/>
      <c r="B13" s="79"/>
      <c r="C13" s="79"/>
      <c r="D13" s="80"/>
      <c r="E13" s="80"/>
      <c r="F13" s="191" t="s">
        <v>63</v>
      </c>
      <c r="G13" s="191"/>
      <c r="H13" s="191"/>
      <c r="I13" s="128">
        <f>IF($B$6=$B$42,IF($B$7=$C$41,$A$10*$D$41,$A$10*$D$42),IF($B$6=$B$41,"N/A"))</f>
        <v>218750</v>
      </c>
    </row>
    <row r="14" spans="1:17" ht="21.75" thickBot="1" x14ac:dyDescent="0.4">
      <c r="A14" s="81"/>
      <c r="B14" s="82"/>
      <c r="C14" s="82"/>
      <c r="D14" s="83"/>
      <c r="E14" s="83"/>
      <c r="F14" s="193" t="s">
        <v>98</v>
      </c>
      <c r="G14" s="193"/>
      <c r="H14" s="193"/>
      <c r="I14" s="159">
        <f>ROUND(IF(I12&gt;0,I12/12,I13/12),0)</f>
        <v>18229</v>
      </c>
    </row>
    <row r="15" spans="1:17" x14ac:dyDescent="0.25">
      <c r="A15" s="84"/>
      <c r="B15" s="85"/>
      <c r="C15" s="85"/>
      <c r="D15" s="86"/>
      <c r="E15" s="86"/>
      <c r="F15" s="86"/>
      <c r="G15" s="86"/>
      <c r="H15" s="86"/>
      <c r="I15" s="87"/>
    </row>
    <row r="16" spans="1:17" ht="14.25" customHeight="1" x14ac:dyDescent="0.3">
      <c r="A16" s="69" t="s">
        <v>7</v>
      </c>
      <c r="B16" s="66"/>
      <c r="C16" s="66"/>
      <c r="D16" s="66"/>
      <c r="E16" s="66"/>
      <c r="F16" s="66"/>
      <c r="G16" s="67"/>
      <c r="H16" s="88"/>
      <c r="I16" s="87"/>
      <c r="K16" s="75"/>
    </row>
    <row r="17" spans="1:11" ht="14.25" customHeight="1" x14ac:dyDescent="0.3">
      <c r="A17" s="65" t="s">
        <v>18</v>
      </c>
      <c r="B17" s="20"/>
      <c r="C17" s="20"/>
      <c r="D17" s="20"/>
      <c r="E17" s="20"/>
      <c r="F17" s="20"/>
      <c r="G17" s="53"/>
      <c r="H17" s="88"/>
      <c r="I17" s="87"/>
      <c r="K17" s="75"/>
    </row>
    <row r="18" spans="1:11" ht="14.25" customHeight="1" x14ac:dyDescent="0.3">
      <c r="A18" s="172" t="s">
        <v>19</v>
      </c>
      <c r="B18" s="173"/>
      <c r="C18" s="173"/>
      <c r="D18" s="173"/>
      <c r="E18" s="173"/>
      <c r="F18" s="173"/>
      <c r="G18" s="174"/>
      <c r="H18" s="88"/>
      <c r="I18" s="87"/>
      <c r="K18" s="75"/>
    </row>
    <row r="19" spans="1:11" ht="14.25" customHeight="1" x14ac:dyDescent="0.3">
      <c r="A19" s="64" t="s">
        <v>38</v>
      </c>
      <c r="B19" s="20"/>
      <c r="C19" s="20"/>
      <c r="D19" s="20"/>
      <c r="E19" s="20"/>
      <c r="F19" s="20"/>
      <c r="G19" s="53"/>
      <c r="H19" s="88"/>
      <c r="I19" s="87"/>
      <c r="J19" s="89"/>
    </row>
    <row r="20" spans="1:11" ht="14.25" customHeight="1" x14ac:dyDescent="0.3">
      <c r="A20" s="64" t="s">
        <v>20</v>
      </c>
      <c r="B20" s="20"/>
      <c r="C20" s="20"/>
      <c r="D20" s="20"/>
      <c r="E20" s="20"/>
      <c r="F20" s="20"/>
      <c r="G20" s="53"/>
      <c r="H20" s="88"/>
      <c r="I20" s="87"/>
    </row>
    <row r="21" spans="1:11" ht="14.25" customHeight="1" x14ac:dyDescent="0.3">
      <c r="A21" s="68" t="s">
        <v>8</v>
      </c>
      <c r="B21" s="20"/>
      <c r="C21" s="20"/>
      <c r="D21" s="20"/>
      <c r="E21" s="20"/>
      <c r="F21" s="20"/>
      <c r="G21" s="53"/>
      <c r="H21" s="88"/>
      <c r="I21" s="87"/>
    </row>
    <row r="22" spans="1:11" ht="14.25" customHeight="1" x14ac:dyDescent="0.3">
      <c r="A22" s="46" t="s">
        <v>31</v>
      </c>
      <c r="B22" s="20"/>
      <c r="C22" s="20"/>
      <c r="D22" s="20"/>
      <c r="E22" s="20"/>
      <c r="F22" s="20"/>
      <c r="G22" s="53"/>
      <c r="H22" s="88"/>
      <c r="I22" s="87"/>
    </row>
    <row r="23" spans="1:11" ht="14.25" customHeight="1" x14ac:dyDescent="0.25">
      <c r="A23" s="64" t="s">
        <v>37</v>
      </c>
      <c r="B23" s="20"/>
      <c r="C23" s="20"/>
      <c r="D23" s="20"/>
      <c r="E23" s="20"/>
      <c r="F23" s="20"/>
      <c r="G23" s="53"/>
      <c r="H23" s="90"/>
      <c r="I23" s="90"/>
    </row>
    <row r="24" spans="1:11" x14ac:dyDescent="0.25">
      <c r="A24" s="64"/>
      <c r="B24" s="20"/>
      <c r="C24" s="20"/>
      <c r="D24" s="20"/>
      <c r="E24" s="20"/>
      <c r="F24" s="20"/>
      <c r="G24" s="53"/>
      <c r="H24" s="90"/>
      <c r="I24" s="90"/>
    </row>
    <row r="25" spans="1:11" x14ac:dyDescent="0.25">
      <c r="A25" s="64"/>
      <c r="B25" s="20"/>
      <c r="C25" s="20"/>
      <c r="D25" s="20"/>
      <c r="E25" s="20"/>
      <c r="F25" s="20"/>
      <c r="G25" s="53"/>
      <c r="H25" s="90"/>
      <c r="I25" s="90"/>
    </row>
    <row r="26" spans="1:11" x14ac:dyDescent="0.25">
      <c r="A26" s="64"/>
      <c r="B26" s="20"/>
      <c r="D26" s="20"/>
      <c r="E26" s="20"/>
      <c r="F26" s="20"/>
      <c r="G26" s="53"/>
      <c r="H26" s="90"/>
      <c r="I26" s="90"/>
    </row>
    <row r="27" spans="1:11" x14ac:dyDescent="0.25">
      <c r="A27" s="64"/>
      <c r="B27" s="20"/>
      <c r="C27" s="20"/>
      <c r="D27" s="20"/>
      <c r="E27" s="20"/>
      <c r="F27" s="20"/>
      <c r="G27" s="53"/>
      <c r="H27" s="90"/>
      <c r="I27" s="90"/>
    </row>
    <row r="28" spans="1:11" s="92" customFormat="1" ht="8.25" customHeight="1" x14ac:dyDescent="0.25">
      <c r="A28" s="58"/>
      <c r="B28" s="12"/>
      <c r="C28" s="12"/>
      <c r="D28" s="12"/>
      <c r="E28" s="12"/>
      <c r="F28" s="12"/>
      <c r="G28" s="59"/>
      <c r="H28" s="90"/>
      <c r="I28" s="90"/>
    </row>
    <row r="29" spans="1:11" s="92" customFormat="1" x14ac:dyDescent="0.25">
      <c r="A29" s="91"/>
      <c r="B29" s="90"/>
      <c r="C29" s="90"/>
      <c r="D29" s="90"/>
      <c r="E29" s="90"/>
      <c r="F29" s="90"/>
      <c r="G29" s="90"/>
      <c r="H29" s="90"/>
      <c r="I29" s="90"/>
    </row>
    <row r="30" spans="1:11" ht="25.5" hidden="1" customHeight="1" outlineLevel="1" x14ac:dyDescent="0.25">
      <c r="A30" s="93" t="s">
        <v>3</v>
      </c>
      <c r="B30" s="190" t="s">
        <v>48</v>
      </c>
      <c r="C30" s="190"/>
      <c r="D30" s="94" t="s">
        <v>49</v>
      </c>
      <c r="E30" s="95" t="s">
        <v>4</v>
      </c>
      <c r="F30" s="94" t="s">
        <v>5</v>
      </c>
      <c r="G30" s="85"/>
      <c r="H30" s="85"/>
      <c r="I30" s="85"/>
      <c r="J30" s="85"/>
    </row>
    <row r="31" spans="1:11" ht="15.75" hidden="1" outlineLevel="1" x14ac:dyDescent="0.3">
      <c r="A31" s="96">
        <v>1</v>
      </c>
      <c r="B31" s="97">
        <v>0</v>
      </c>
      <c r="C31" s="97">
        <v>200000</v>
      </c>
      <c r="D31" s="98">
        <v>0</v>
      </c>
      <c r="E31" s="84">
        <v>0</v>
      </c>
      <c r="F31" s="98">
        <v>0</v>
      </c>
      <c r="G31" s="99"/>
      <c r="H31" s="99"/>
      <c r="I31" s="85"/>
      <c r="J31" s="85"/>
    </row>
    <row r="32" spans="1:11" ht="15.75" hidden="1" outlineLevel="1" x14ac:dyDescent="0.3">
      <c r="A32" s="96">
        <v>2</v>
      </c>
      <c r="B32" s="97">
        <f t="shared" ref="B32:B35" si="0">+C31+1</f>
        <v>200001</v>
      </c>
      <c r="C32" s="97">
        <v>600000.1</v>
      </c>
      <c r="D32" s="98">
        <v>0</v>
      </c>
      <c r="E32" s="84">
        <v>0</v>
      </c>
      <c r="F32" s="98">
        <v>0.05</v>
      </c>
      <c r="G32" s="85"/>
      <c r="H32" s="85"/>
      <c r="I32" s="85"/>
      <c r="J32" s="85"/>
    </row>
    <row r="33" spans="1:10" ht="15.75" hidden="1" outlineLevel="1" x14ac:dyDescent="0.3">
      <c r="A33" s="96">
        <v>3</v>
      </c>
      <c r="B33" s="97">
        <f t="shared" si="0"/>
        <v>600001.1</v>
      </c>
      <c r="C33" s="97">
        <v>1000000</v>
      </c>
      <c r="D33" s="98">
        <v>0</v>
      </c>
      <c r="E33" s="84">
        <v>20000</v>
      </c>
      <c r="F33" s="98">
        <v>0.1</v>
      </c>
      <c r="G33" s="85"/>
      <c r="H33" s="85"/>
      <c r="I33" s="85"/>
      <c r="J33" s="85"/>
    </row>
    <row r="34" spans="1:10" ht="15.75" hidden="1" outlineLevel="1" x14ac:dyDescent="0.3">
      <c r="A34" s="96">
        <v>4</v>
      </c>
      <c r="B34" s="97">
        <f t="shared" si="0"/>
        <v>1000001</v>
      </c>
      <c r="C34" s="97">
        <v>2000000</v>
      </c>
      <c r="D34" s="98">
        <v>0</v>
      </c>
      <c r="E34" s="84">
        <v>60000</v>
      </c>
      <c r="F34" s="98">
        <v>0.15</v>
      </c>
      <c r="G34" s="85"/>
      <c r="H34" s="85"/>
      <c r="I34" s="85"/>
      <c r="J34" s="85"/>
    </row>
    <row r="35" spans="1:10" ht="15.75" hidden="1" outlineLevel="1" x14ac:dyDescent="0.3">
      <c r="A35" s="96">
        <v>5</v>
      </c>
      <c r="B35" s="97">
        <f t="shared" si="0"/>
        <v>2000001</v>
      </c>
      <c r="C35" s="97">
        <v>0</v>
      </c>
      <c r="D35" s="98">
        <v>0</v>
      </c>
      <c r="E35" s="84">
        <v>210000</v>
      </c>
      <c r="F35" s="98">
        <v>0.2</v>
      </c>
      <c r="G35" s="85"/>
      <c r="H35" s="85"/>
      <c r="I35" s="85"/>
      <c r="J35" s="85"/>
    </row>
    <row r="36" spans="1:10" ht="15.75" hidden="1" outlineLevel="1" x14ac:dyDescent="0.3">
      <c r="A36" s="96"/>
      <c r="B36" s="97"/>
      <c r="C36" s="97"/>
      <c r="D36" s="98"/>
      <c r="E36" s="84"/>
      <c r="F36" s="98"/>
      <c r="G36" s="85"/>
      <c r="H36" s="85"/>
      <c r="I36" s="85"/>
      <c r="J36" s="85"/>
    </row>
    <row r="37" spans="1:10" ht="15.75" hidden="1" outlineLevel="1" x14ac:dyDescent="0.3">
      <c r="A37" s="96"/>
      <c r="B37" s="97"/>
      <c r="C37" s="97"/>
      <c r="D37" s="98"/>
      <c r="E37" s="84"/>
      <c r="F37" s="98"/>
      <c r="G37" s="85"/>
      <c r="H37" s="85"/>
      <c r="I37" s="85"/>
      <c r="J37" s="85"/>
    </row>
    <row r="38" spans="1:10" ht="15.75" hidden="1" outlineLevel="1" x14ac:dyDescent="0.3">
      <c r="A38" s="96"/>
      <c r="B38" s="97"/>
      <c r="C38" s="97"/>
      <c r="D38" s="98"/>
      <c r="E38" s="84"/>
      <c r="F38" s="98"/>
      <c r="G38" s="85"/>
      <c r="H38" s="85"/>
      <c r="I38" s="85"/>
      <c r="J38" s="85"/>
    </row>
    <row r="39" spans="1:10" ht="15.75" hidden="1" outlineLevel="1" x14ac:dyDescent="0.3">
      <c r="A39" s="96"/>
      <c r="B39" s="97"/>
      <c r="C39" s="97"/>
      <c r="D39" s="85"/>
      <c r="E39" s="85"/>
      <c r="F39" s="85"/>
      <c r="G39" s="85"/>
      <c r="H39" s="85"/>
      <c r="I39" s="85"/>
      <c r="J39" s="85"/>
    </row>
    <row r="40" spans="1:10" ht="15.75" hidden="1" outlineLevel="1" x14ac:dyDescent="0.3">
      <c r="A40" s="96"/>
      <c r="B40" s="97"/>
      <c r="C40" s="97"/>
      <c r="D40" s="85"/>
      <c r="E40" s="85"/>
      <c r="F40" s="85"/>
      <c r="G40" s="85"/>
      <c r="H40" s="85"/>
      <c r="I40" s="85"/>
      <c r="J40" s="85"/>
    </row>
    <row r="41" spans="1:10" ht="15.75" hidden="1" outlineLevel="1" x14ac:dyDescent="0.3">
      <c r="A41" s="96"/>
      <c r="B41" s="97" t="s">
        <v>57</v>
      </c>
      <c r="C41" s="97" t="s">
        <v>60</v>
      </c>
      <c r="D41" s="104">
        <v>0.15</v>
      </c>
      <c r="E41" s="85"/>
      <c r="F41" s="85"/>
      <c r="G41" s="85"/>
      <c r="H41" s="85"/>
      <c r="I41" s="85"/>
      <c r="J41" s="85"/>
    </row>
    <row r="42" spans="1:10" ht="15.75" hidden="1" outlineLevel="1" x14ac:dyDescent="0.3">
      <c r="A42" s="96"/>
      <c r="B42" s="97" t="s">
        <v>58</v>
      </c>
      <c r="C42" s="97" t="s">
        <v>61</v>
      </c>
      <c r="D42" s="105">
        <v>0.17499999999999999</v>
      </c>
      <c r="E42" s="85"/>
      <c r="F42" s="85"/>
      <c r="G42" s="85"/>
      <c r="H42" s="85"/>
      <c r="I42" s="85"/>
      <c r="J42" s="85"/>
    </row>
    <row r="43" spans="1:10" ht="15.75" hidden="1" outlineLevel="1" x14ac:dyDescent="0.3">
      <c r="A43" s="96"/>
      <c r="B43" s="97"/>
      <c r="C43" s="97"/>
      <c r="D43" s="85"/>
      <c r="E43" s="85"/>
      <c r="F43" s="85"/>
      <c r="G43" s="85"/>
      <c r="H43" s="85"/>
      <c r="I43" s="85"/>
      <c r="J43" s="85"/>
    </row>
    <row r="44" spans="1:10" ht="15.75" hidden="1" outlineLevel="1" x14ac:dyDescent="0.3">
      <c r="A44" s="96"/>
      <c r="B44" s="97"/>
      <c r="C44" s="97"/>
      <c r="D44" s="85"/>
      <c r="E44" s="85"/>
      <c r="F44" s="85"/>
      <c r="G44" s="85"/>
      <c r="H44" s="85"/>
      <c r="I44" s="85"/>
      <c r="J44" s="85"/>
    </row>
    <row r="45" spans="1:10" ht="15.75" hidden="1" outlineLevel="1" x14ac:dyDescent="0.3">
      <c r="A45" s="96"/>
      <c r="B45" s="97"/>
      <c r="C45" s="97"/>
      <c r="D45" s="85"/>
      <c r="E45" s="85"/>
      <c r="F45" s="85"/>
      <c r="G45" s="85"/>
      <c r="H45" s="85"/>
      <c r="I45" s="85"/>
      <c r="J45" s="85"/>
    </row>
    <row r="46" spans="1:10" ht="15.75" hidden="1" outlineLevel="1" x14ac:dyDescent="0.3">
      <c r="A46" s="96"/>
      <c r="B46" s="97"/>
      <c r="C46" s="97"/>
      <c r="D46" s="85"/>
      <c r="E46" s="85"/>
      <c r="F46" s="85"/>
      <c r="G46" s="85"/>
      <c r="H46" s="85"/>
      <c r="I46" s="85"/>
      <c r="J46" s="85"/>
    </row>
    <row r="47" spans="1:10" ht="15.75" hidden="1" outlineLevel="1" x14ac:dyDescent="0.3">
      <c r="A47" s="96"/>
      <c r="B47" s="97"/>
      <c r="C47" s="97"/>
      <c r="D47" s="85"/>
      <c r="E47" s="85"/>
      <c r="F47" s="85"/>
      <c r="G47" s="85"/>
      <c r="H47" s="85"/>
      <c r="I47" s="85"/>
      <c r="J47" s="85"/>
    </row>
    <row r="48" spans="1:10" ht="15.75" hidden="1" outlineLevel="1" x14ac:dyDescent="0.3">
      <c r="A48" s="96"/>
      <c r="B48" s="97"/>
      <c r="C48" s="97"/>
      <c r="D48" s="85"/>
      <c r="E48" s="85"/>
      <c r="F48" s="85"/>
      <c r="G48" s="85"/>
      <c r="H48" s="85"/>
      <c r="I48" s="85"/>
      <c r="J48" s="85"/>
    </row>
    <row r="49" spans="1:10" ht="15.75" hidden="1" outlineLevel="1" x14ac:dyDescent="0.3">
      <c r="A49" s="96"/>
      <c r="B49" s="97"/>
      <c r="C49" s="97"/>
      <c r="D49" s="85"/>
      <c r="E49" s="85"/>
      <c r="F49" s="85"/>
      <c r="G49" s="85"/>
      <c r="H49" s="85"/>
      <c r="I49" s="85"/>
      <c r="J49" s="85"/>
    </row>
    <row r="50" spans="1:10" ht="15.75" hidden="1" outlineLevel="1" x14ac:dyDescent="0.3">
      <c r="A50" s="96"/>
      <c r="B50" s="97"/>
      <c r="C50" s="97"/>
      <c r="D50" s="85"/>
      <c r="E50" s="85"/>
      <c r="F50" s="85"/>
      <c r="G50" s="85"/>
      <c r="H50" s="85"/>
      <c r="I50" s="85"/>
      <c r="J50" s="85"/>
    </row>
    <row r="51" spans="1:10" ht="15.75" hidden="1" outlineLevel="1" x14ac:dyDescent="0.3">
      <c r="A51" s="96"/>
      <c r="B51" s="97"/>
      <c r="C51" s="97"/>
      <c r="D51" s="85"/>
      <c r="E51" s="85"/>
      <c r="F51" s="85"/>
      <c r="G51" s="85"/>
      <c r="H51" s="85"/>
      <c r="I51" s="85"/>
      <c r="J51" s="85"/>
    </row>
    <row r="52" spans="1:10" ht="15.75" hidden="1" outlineLevel="1" x14ac:dyDescent="0.3">
      <c r="A52" s="96"/>
      <c r="B52" s="97"/>
      <c r="C52" s="97"/>
      <c r="D52" s="85"/>
      <c r="E52" s="85"/>
      <c r="F52" s="85"/>
      <c r="G52" s="85"/>
      <c r="H52" s="85"/>
      <c r="I52" s="85"/>
      <c r="J52" s="85"/>
    </row>
    <row r="53" spans="1:10" ht="15.75" hidden="1" outlineLevel="1" x14ac:dyDescent="0.3">
      <c r="A53" s="96"/>
      <c r="B53" s="97"/>
      <c r="C53" s="97"/>
      <c r="D53" s="85"/>
      <c r="E53" s="85"/>
      <c r="F53" s="85"/>
      <c r="G53" s="85"/>
      <c r="H53" s="85"/>
      <c r="I53" s="85"/>
      <c r="J53" s="85"/>
    </row>
    <row r="54" spans="1:10" ht="15.75" hidden="1" outlineLevel="1" x14ac:dyDescent="0.3">
      <c r="A54" s="96"/>
      <c r="B54" s="97"/>
      <c r="C54" s="97"/>
      <c r="D54" s="85"/>
      <c r="E54" s="85"/>
      <c r="F54" s="85"/>
      <c r="G54" s="85"/>
      <c r="H54" s="85"/>
      <c r="I54" s="85"/>
      <c r="J54" s="85"/>
    </row>
    <row r="55" spans="1:10" ht="15.75" hidden="1" outlineLevel="1" x14ac:dyDescent="0.3">
      <c r="A55" s="96"/>
      <c r="B55" s="97"/>
      <c r="C55" s="97"/>
      <c r="D55" s="85"/>
      <c r="E55" s="85"/>
      <c r="F55" s="85"/>
      <c r="G55" s="85"/>
      <c r="H55" s="85"/>
      <c r="I55" s="85"/>
      <c r="J55" s="85"/>
    </row>
    <row r="56" spans="1:10" ht="15.75" hidden="1" outlineLevel="1" x14ac:dyDescent="0.3">
      <c r="A56" s="96"/>
      <c r="B56" s="97"/>
      <c r="C56" s="97"/>
      <c r="D56" s="85"/>
      <c r="E56" s="85"/>
      <c r="F56" s="85"/>
      <c r="G56" s="85"/>
      <c r="H56" s="85"/>
      <c r="I56" s="85"/>
      <c r="J56" s="85"/>
    </row>
    <row r="57" spans="1:10" ht="15.75" hidden="1" outlineLevel="1" x14ac:dyDescent="0.3">
      <c r="A57" s="96"/>
      <c r="B57" s="97"/>
      <c r="C57" s="97"/>
      <c r="D57" s="85"/>
      <c r="E57" s="85"/>
      <c r="F57" s="85"/>
      <c r="G57" s="85"/>
      <c r="H57" s="85"/>
      <c r="I57" s="85"/>
      <c r="J57" s="85"/>
    </row>
    <row r="58" spans="1:10" ht="15.75" hidden="1" outlineLevel="1" x14ac:dyDescent="0.3">
      <c r="A58" s="96"/>
      <c r="B58" s="97"/>
      <c r="C58" s="97"/>
      <c r="D58" s="85"/>
      <c r="E58" s="85"/>
      <c r="F58" s="85"/>
      <c r="G58" s="85"/>
      <c r="H58" s="85"/>
      <c r="I58" s="85"/>
      <c r="J58" s="85"/>
    </row>
    <row r="59" spans="1:10" ht="15.75" hidden="1" outlineLevel="1" x14ac:dyDescent="0.3">
      <c r="A59" s="96"/>
      <c r="B59" s="97"/>
      <c r="C59" s="97"/>
      <c r="D59" s="85"/>
      <c r="E59" s="85"/>
      <c r="F59" s="85"/>
      <c r="G59" s="85"/>
      <c r="H59" s="85"/>
      <c r="I59" s="85"/>
      <c r="J59" s="85"/>
    </row>
    <row r="60" spans="1:10" ht="15.75" hidden="1" outlineLevel="1" x14ac:dyDescent="0.3">
      <c r="A60" s="96"/>
      <c r="B60" s="97"/>
      <c r="C60" s="97"/>
      <c r="D60" s="85"/>
      <c r="E60" s="85"/>
      <c r="F60" s="85"/>
      <c r="G60" s="85"/>
      <c r="H60" s="85"/>
      <c r="I60" s="85"/>
      <c r="J60" s="85"/>
    </row>
    <row r="61" spans="1:10" ht="15.75" hidden="1" outlineLevel="1" x14ac:dyDescent="0.3">
      <c r="A61" s="96"/>
      <c r="B61" s="97"/>
      <c r="C61" s="97"/>
      <c r="D61" s="85"/>
      <c r="E61" s="85"/>
      <c r="F61" s="85"/>
      <c r="G61" s="85"/>
      <c r="H61" s="85"/>
      <c r="I61" s="85"/>
      <c r="J61" s="85"/>
    </row>
    <row r="62" spans="1:10" ht="15.75" hidden="1" outlineLevel="1" x14ac:dyDescent="0.3">
      <c r="A62" s="96"/>
      <c r="B62" s="97"/>
      <c r="C62" s="97"/>
      <c r="D62" s="85"/>
      <c r="E62" s="85"/>
      <c r="F62" s="85"/>
      <c r="G62" s="85"/>
      <c r="H62" s="85"/>
      <c r="I62" s="85"/>
      <c r="J62" s="85"/>
    </row>
    <row r="63" spans="1:10" ht="15.75" hidden="1" outlineLevel="1" x14ac:dyDescent="0.3">
      <c r="A63" s="96"/>
      <c r="B63" s="97"/>
      <c r="C63" s="97"/>
      <c r="D63" s="85"/>
      <c r="E63" s="85"/>
      <c r="F63" s="85"/>
      <c r="G63" s="85"/>
      <c r="H63" s="85"/>
      <c r="I63" s="85"/>
      <c r="J63" s="85"/>
    </row>
    <row r="64" spans="1:10" ht="15.75" hidden="1" outlineLevel="1" x14ac:dyDescent="0.3">
      <c r="A64" s="96"/>
      <c r="B64" s="97"/>
      <c r="C64" s="97"/>
      <c r="D64" s="85"/>
      <c r="E64" s="85"/>
      <c r="F64" s="85"/>
      <c r="G64" s="85"/>
      <c r="H64" s="85"/>
      <c r="I64" s="85"/>
      <c r="J64" s="85"/>
    </row>
    <row r="65" spans="1:10" ht="15.75" collapsed="1" x14ac:dyDescent="0.3">
      <c r="A65" s="96"/>
      <c r="B65" s="97"/>
      <c r="C65" s="97"/>
      <c r="D65" s="85"/>
      <c r="E65" s="85"/>
      <c r="F65" s="85"/>
      <c r="G65" s="85"/>
      <c r="H65" s="85"/>
      <c r="I65" s="85"/>
      <c r="J65" s="85"/>
    </row>
    <row r="66" spans="1:10" ht="15.75" x14ac:dyDescent="0.3">
      <c r="A66" s="96"/>
      <c r="B66" s="97"/>
      <c r="C66" s="97"/>
      <c r="D66" s="85"/>
      <c r="E66" s="85"/>
      <c r="F66" s="85"/>
      <c r="G66" s="85"/>
      <c r="H66" s="85"/>
      <c r="I66" s="85"/>
      <c r="J66" s="85"/>
    </row>
    <row r="67" spans="1:10" hidden="1" x14ac:dyDescent="0.25">
      <c r="A67" t="s">
        <v>50</v>
      </c>
      <c r="C67" t="s">
        <v>51</v>
      </c>
    </row>
    <row r="68" spans="1:10" hidden="1" x14ac:dyDescent="0.25">
      <c r="A68" t="s">
        <v>52</v>
      </c>
      <c r="C68" t="s">
        <v>53</v>
      </c>
    </row>
    <row r="69" spans="1:10" hidden="1" x14ac:dyDescent="0.25">
      <c r="A69" t="s">
        <v>54</v>
      </c>
    </row>
  </sheetData>
  <sheetProtection algorithmName="SHA-512" hashValue="yb87n7hdwRMXiAWIRK1B5Fm39RPaA1g6gROVP3HWai74sThXzd0hzyYG+fxGwXncXuBuVbsyNYik6jghOzLWHw==" saltValue="3+/gPgGteeAxEUKnVKvUrg==" spinCount="100000" sheet="1" selectLockedCells="1"/>
  <mergeCells count="12">
    <mergeCell ref="F12:H12"/>
    <mergeCell ref="B30:C30"/>
    <mergeCell ref="F13:H13"/>
    <mergeCell ref="A18:G18"/>
    <mergeCell ref="D9:D10"/>
    <mergeCell ref="F14:H14"/>
    <mergeCell ref="I9:I10"/>
    <mergeCell ref="A9:C9"/>
    <mergeCell ref="A5:C5"/>
    <mergeCell ref="B6:C6"/>
    <mergeCell ref="B7:C7"/>
    <mergeCell ref="A10:C11"/>
  </mergeCells>
  <dataValidations xWindow="245" yWindow="529" count="2">
    <dataValidation type="list" allowBlank="1" showInputMessage="1" showErrorMessage="1" sqref="B6">
      <formula1>$B$41:$B$42</formula1>
    </dataValidation>
    <dataValidation type="list" allowBlank="1" showInputMessage="1" showErrorMessage="1" sqref="B7">
      <formula1>$C$41:$C$42</formula1>
    </dataValidation>
  </dataValidations>
  <hyperlinks>
    <hyperlink ref="A21" r:id="rId1"/>
    <hyperlink ref="A22" r:id="rId2"/>
  </hyperlinks>
  <pageMargins left="0.7" right="0.7" top="0.75" bottom="0.75" header="0.3" footer="0.3"/>
  <pageSetup scale="8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44"/>
  <sheetViews>
    <sheetView topLeftCell="A21" workbookViewId="0">
      <selection activeCell="E29" sqref="E29:F29"/>
    </sheetView>
  </sheetViews>
  <sheetFormatPr defaultRowHeight="15" x14ac:dyDescent="0.25"/>
  <cols>
    <col min="2" max="2" width="8.85546875" style="130" customWidth="1"/>
    <col min="3" max="3" width="33.85546875" customWidth="1"/>
    <col min="4" max="4" width="71.28515625" customWidth="1"/>
    <col min="5" max="5" width="9.140625" style="131"/>
    <col min="6" max="6" width="11.7109375" style="131" customWidth="1"/>
  </cols>
  <sheetData>
    <row r="1" spans="2:6" ht="15.75" x14ac:dyDescent="0.25">
      <c r="B1" s="198" t="s">
        <v>95</v>
      </c>
      <c r="C1" s="199"/>
      <c r="D1" s="199"/>
      <c r="E1" s="199"/>
      <c r="F1" s="200"/>
    </row>
    <row r="2" spans="2:6" ht="15.75" x14ac:dyDescent="0.25">
      <c r="B2" s="201" t="s">
        <v>96</v>
      </c>
      <c r="C2" s="202"/>
      <c r="D2" s="202"/>
      <c r="E2" s="202"/>
      <c r="F2" s="203"/>
    </row>
    <row r="3" spans="2:6" x14ac:dyDescent="0.25">
      <c r="B3" s="133"/>
      <c r="C3" s="134"/>
      <c r="D3" s="134"/>
      <c r="E3" s="134"/>
      <c r="F3" s="135"/>
    </row>
    <row r="4" spans="2:6" x14ac:dyDescent="0.25">
      <c r="B4" s="136"/>
      <c r="C4" s="137"/>
      <c r="D4" s="137"/>
      <c r="E4" s="196" t="s">
        <v>70</v>
      </c>
      <c r="F4" s="197"/>
    </row>
    <row r="5" spans="2:6" x14ac:dyDescent="0.25">
      <c r="B5" s="195" t="s">
        <v>68</v>
      </c>
      <c r="C5" s="195"/>
      <c r="D5" s="153" t="s">
        <v>69</v>
      </c>
      <c r="E5" s="154" t="s">
        <v>60</v>
      </c>
      <c r="F5" s="155" t="s">
        <v>74</v>
      </c>
    </row>
    <row r="6" spans="2:6" x14ac:dyDescent="0.25">
      <c r="B6" s="138" t="s">
        <v>71</v>
      </c>
      <c r="C6" s="139" t="s">
        <v>72</v>
      </c>
      <c r="D6" s="140" t="s">
        <v>88</v>
      </c>
      <c r="E6" s="141">
        <v>0.04</v>
      </c>
      <c r="F6" s="142">
        <v>7.0000000000000007E-2</v>
      </c>
    </row>
    <row r="7" spans="2:6" x14ac:dyDescent="0.25">
      <c r="B7" s="136"/>
      <c r="C7" s="137"/>
      <c r="D7" s="143" t="s">
        <v>79</v>
      </c>
      <c r="E7" s="141">
        <v>4.4999999999999998E-2</v>
      </c>
      <c r="F7" s="142">
        <v>7.7499999999999999E-2</v>
      </c>
    </row>
    <row r="8" spans="2:6" x14ac:dyDescent="0.25">
      <c r="B8" s="136"/>
      <c r="C8" s="137"/>
      <c r="D8" s="144" t="s">
        <v>89</v>
      </c>
      <c r="E8" s="141">
        <v>1.4999999999999999E-2</v>
      </c>
      <c r="F8" s="142">
        <v>0.12</v>
      </c>
    </row>
    <row r="9" spans="2:6" x14ac:dyDescent="0.25">
      <c r="B9" s="136"/>
      <c r="C9" s="137"/>
      <c r="D9" s="145" t="s">
        <v>73</v>
      </c>
      <c r="E9" s="141"/>
      <c r="F9" s="142">
        <v>0.15</v>
      </c>
    </row>
    <row r="10" spans="2:6" x14ac:dyDescent="0.25">
      <c r="B10" s="136"/>
      <c r="C10" s="137"/>
      <c r="D10" s="144"/>
      <c r="E10" s="141"/>
      <c r="F10" s="142"/>
    </row>
    <row r="11" spans="2:6" ht="14.25" customHeight="1" x14ac:dyDescent="0.25">
      <c r="B11" s="138" t="s">
        <v>75</v>
      </c>
      <c r="C11" s="139" t="s">
        <v>76</v>
      </c>
      <c r="D11" s="144" t="s">
        <v>77</v>
      </c>
      <c r="E11" s="141">
        <v>0.02</v>
      </c>
      <c r="F11" s="142">
        <v>0.02</v>
      </c>
    </row>
    <row r="12" spans="2:6" x14ac:dyDescent="0.25">
      <c r="B12" s="136"/>
      <c r="C12" s="137"/>
      <c r="D12" s="144" t="s">
        <v>90</v>
      </c>
      <c r="E12" s="141"/>
      <c r="F12" s="142"/>
    </row>
    <row r="13" spans="2:6" x14ac:dyDescent="0.25">
      <c r="B13" s="136"/>
      <c r="C13" s="137"/>
      <c r="D13" s="146" t="s">
        <v>78</v>
      </c>
      <c r="E13" s="141">
        <v>0.08</v>
      </c>
      <c r="F13" s="142">
        <v>0.14499999999999999</v>
      </c>
    </row>
    <row r="14" spans="2:6" x14ac:dyDescent="0.25">
      <c r="B14" s="136"/>
      <c r="C14" s="137"/>
      <c r="D14" s="146" t="s">
        <v>79</v>
      </c>
      <c r="E14" s="141">
        <v>0.1</v>
      </c>
      <c r="F14" s="142">
        <v>0.17499999999999999</v>
      </c>
    </row>
    <row r="15" spans="2:6" x14ac:dyDescent="0.25">
      <c r="B15" s="136"/>
      <c r="C15" s="137"/>
      <c r="D15" s="144"/>
      <c r="E15" s="141"/>
      <c r="F15" s="142"/>
    </row>
    <row r="16" spans="2:6" ht="15.75" customHeight="1" x14ac:dyDescent="0.25">
      <c r="B16" s="138" t="s">
        <v>75</v>
      </c>
      <c r="C16" s="139" t="s">
        <v>80</v>
      </c>
      <c r="D16" s="144" t="s">
        <v>91</v>
      </c>
      <c r="E16" s="141">
        <v>0.1</v>
      </c>
      <c r="F16" s="142">
        <v>0.1</v>
      </c>
    </row>
    <row r="17" spans="2:8" x14ac:dyDescent="0.25">
      <c r="B17" s="136"/>
      <c r="C17" s="137"/>
      <c r="D17" s="144" t="s">
        <v>90</v>
      </c>
      <c r="E17" s="141"/>
      <c r="F17" s="142"/>
    </row>
    <row r="18" spans="2:8" x14ac:dyDescent="0.25">
      <c r="B18" s="136"/>
      <c r="C18" s="137"/>
      <c r="D18" s="146" t="s">
        <v>78</v>
      </c>
      <c r="E18" s="141">
        <v>7.0000000000000007E-2</v>
      </c>
      <c r="F18" s="142">
        <v>0.12</v>
      </c>
    </row>
    <row r="19" spans="2:8" x14ac:dyDescent="0.25">
      <c r="B19" s="136"/>
      <c r="C19" s="137"/>
      <c r="D19" s="146" t="s">
        <v>79</v>
      </c>
      <c r="E19" s="141">
        <v>7.4999999999999997E-2</v>
      </c>
      <c r="F19" s="142">
        <v>0.125</v>
      </c>
    </row>
    <row r="20" spans="2:8" x14ac:dyDescent="0.25">
      <c r="B20" s="136"/>
      <c r="C20" s="137"/>
      <c r="D20" s="144"/>
      <c r="E20" s="141"/>
      <c r="F20" s="142"/>
    </row>
    <row r="21" spans="2:8" x14ac:dyDescent="0.25">
      <c r="B21" s="136" t="s">
        <v>82</v>
      </c>
      <c r="C21" s="139" t="s">
        <v>81</v>
      </c>
      <c r="D21" s="143" t="s">
        <v>83</v>
      </c>
      <c r="E21" s="141">
        <v>0.12</v>
      </c>
      <c r="F21" s="142">
        <v>0.17499999999999999</v>
      </c>
    </row>
    <row r="22" spans="2:8" x14ac:dyDescent="0.25">
      <c r="B22" s="136"/>
      <c r="C22" s="137"/>
      <c r="D22" s="144"/>
      <c r="E22" s="141"/>
      <c r="F22" s="142"/>
    </row>
    <row r="23" spans="2:8" x14ac:dyDescent="0.25">
      <c r="B23" s="147">
        <v>233</v>
      </c>
      <c r="C23" s="139" t="s">
        <v>84</v>
      </c>
      <c r="D23" s="144" t="s">
        <v>85</v>
      </c>
      <c r="E23" s="141">
        <v>0.1</v>
      </c>
      <c r="F23" s="142">
        <v>0.15</v>
      </c>
    </row>
    <row r="24" spans="2:8" ht="30" x14ac:dyDescent="0.25">
      <c r="B24" s="136"/>
      <c r="C24" s="137"/>
      <c r="D24" s="143" t="s">
        <v>86</v>
      </c>
      <c r="E24" s="141">
        <v>0.08</v>
      </c>
      <c r="F24" s="142">
        <v>0.16</v>
      </c>
    </row>
    <row r="25" spans="2:8" x14ac:dyDescent="0.25">
      <c r="B25" s="136"/>
      <c r="C25" s="137"/>
      <c r="D25" s="144" t="s">
        <v>87</v>
      </c>
      <c r="E25" s="141">
        <v>0.12</v>
      </c>
      <c r="F25" s="142">
        <v>0.15</v>
      </c>
    </row>
    <row r="26" spans="2:8" x14ac:dyDescent="0.25">
      <c r="B26" s="136"/>
      <c r="C26" s="137"/>
      <c r="D26" s="144"/>
      <c r="E26" s="141"/>
      <c r="F26" s="142"/>
    </row>
    <row r="27" spans="2:8" x14ac:dyDescent="0.25">
      <c r="B27" s="148" t="s">
        <v>92</v>
      </c>
      <c r="C27" s="149" t="s">
        <v>93</v>
      </c>
      <c r="D27" s="150" t="s">
        <v>94</v>
      </c>
      <c r="E27" s="151">
        <v>0.04</v>
      </c>
      <c r="F27" s="152">
        <v>0.06</v>
      </c>
    </row>
    <row r="29" spans="2:8" x14ac:dyDescent="0.25">
      <c r="D29" s="160" t="s">
        <v>99</v>
      </c>
      <c r="E29" s="204" t="s">
        <v>100</v>
      </c>
      <c r="F29" s="204"/>
    </row>
    <row r="30" spans="2:8" x14ac:dyDescent="0.25">
      <c r="D30" s="160"/>
      <c r="E30" s="161"/>
      <c r="F30" s="161"/>
    </row>
    <row r="31" spans="2:8" x14ac:dyDescent="0.25">
      <c r="B31" s="156" t="s">
        <v>97</v>
      </c>
      <c r="C31" s="20"/>
      <c r="D31" s="20"/>
      <c r="E31" s="20"/>
      <c r="F31" s="20"/>
      <c r="G31" s="20"/>
      <c r="H31" s="20"/>
    </row>
    <row r="32" spans="2:8" ht="9.75" customHeight="1" x14ac:dyDescent="0.25">
      <c r="B32" s="40"/>
      <c r="C32" s="20"/>
      <c r="D32" s="20"/>
      <c r="E32" s="20"/>
      <c r="F32" s="20"/>
      <c r="G32" s="20"/>
      <c r="H32" s="20"/>
    </row>
    <row r="33" spans="2:8" x14ac:dyDescent="0.25">
      <c r="B33" s="40" t="s">
        <v>18</v>
      </c>
      <c r="C33" s="20"/>
      <c r="D33" s="20"/>
      <c r="E33" s="20"/>
      <c r="F33" s="20"/>
      <c r="G33" s="20"/>
      <c r="H33" s="20"/>
    </row>
    <row r="34" spans="2:8" ht="15" customHeight="1" x14ac:dyDescent="0.25">
      <c r="B34" s="173" t="s">
        <v>19</v>
      </c>
      <c r="C34" s="173"/>
      <c r="D34" s="173"/>
      <c r="E34" s="132"/>
      <c r="F34" s="132"/>
      <c r="G34" s="132"/>
      <c r="H34" s="132"/>
    </row>
    <row r="35" spans="2:8" x14ac:dyDescent="0.25">
      <c r="B35" s="20" t="s">
        <v>38</v>
      </c>
      <c r="C35" s="20"/>
      <c r="D35" s="20"/>
      <c r="E35" s="20"/>
      <c r="F35" s="20"/>
      <c r="G35" s="20"/>
      <c r="H35" s="20"/>
    </row>
    <row r="36" spans="2:8" x14ac:dyDescent="0.25">
      <c r="B36" s="20" t="s">
        <v>20</v>
      </c>
      <c r="C36" s="20"/>
      <c r="D36" s="20"/>
      <c r="E36" s="20"/>
      <c r="F36" s="20"/>
      <c r="G36" s="20"/>
      <c r="H36" s="20"/>
    </row>
    <row r="37" spans="2:8" ht="17.25" customHeight="1" x14ac:dyDescent="0.25">
      <c r="B37" s="194" t="s">
        <v>8</v>
      </c>
      <c r="C37" s="194"/>
      <c r="D37" s="20"/>
      <c r="E37" s="20"/>
      <c r="F37" s="20"/>
      <c r="G37" s="20"/>
      <c r="H37" s="20"/>
    </row>
    <row r="38" spans="2:8" ht="18" customHeight="1" x14ac:dyDescent="0.25">
      <c r="B38" s="194" t="s">
        <v>31</v>
      </c>
      <c r="C38" s="194"/>
      <c r="D38" s="20"/>
      <c r="E38" s="20"/>
      <c r="F38" s="20"/>
      <c r="G38" s="20"/>
      <c r="H38" s="20"/>
    </row>
    <row r="39" spans="2:8" x14ac:dyDescent="0.25">
      <c r="B39" s="20" t="s">
        <v>37</v>
      </c>
      <c r="C39" s="20"/>
      <c r="D39" s="20"/>
      <c r="E39" s="20"/>
      <c r="F39" s="20"/>
      <c r="G39" s="20"/>
      <c r="H39" s="20"/>
    </row>
    <row r="40" spans="2:8" x14ac:dyDescent="0.25">
      <c r="B40" s="20"/>
      <c r="C40" s="20"/>
      <c r="D40" s="20"/>
      <c r="E40" s="20"/>
      <c r="F40" s="20"/>
      <c r="G40" s="20"/>
      <c r="H40" s="20"/>
    </row>
    <row r="41" spans="2:8" x14ac:dyDescent="0.25">
      <c r="B41" s="20"/>
      <c r="C41" s="20"/>
      <c r="D41" s="20"/>
      <c r="E41" s="20"/>
      <c r="F41" s="20"/>
      <c r="G41" s="20"/>
      <c r="H41" s="20"/>
    </row>
    <row r="42" spans="2:8" x14ac:dyDescent="0.25">
      <c r="B42" s="20"/>
      <c r="C42" s="20"/>
      <c r="D42" s="85"/>
      <c r="E42" s="20"/>
      <c r="F42" s="20"/>
      <c r="G42" s="20"/>
      <c r="H42" s="20"/>
    </row>
    <row r="43" spans="2:8" x14ac:dyDescent="0.25">
      <c r="B43" s="20"/>
      <c r="C43" s="20"/>
      <c r="D43" s="20"/>
      <c r="E43" s="20"/>
      <c r="F43" s="20"/>
      <c r="G43" s="20"/>
      <c r="H43" s="20"/>
    </row>
    <row r="44" spans="2:8" x14ac:dyDescent="0.25">
      <c r="B44" s="20"/>
      <c r="C44" s="20"/>
      <c r="D44" s="20"/>
      <c r="E44" s="20"/>
      <c r="F44" s="20"/>
      <c r="G44" s="20"/>
      <c r="H44" s="20"/>
    </row>
  </sheetData>
  <sheetProtection algorithmName="SHA-512" hashValue="kCxWeoxeDB9n/XgLy4h/2puIbw7PQqwi8foD5cVP5UBU0VBG5DRwjY8xCXA3aDAA0GVsHcKfplAuK1hjPq/6Tg==" saltValue="9AmKScUJBfWTW42aqHU0/w==" spinCount="100000" sheet="1" objects="1" scenarios="1" selectLockedCells="1"/>
  <mergeCells count="8">
    <mergeCell ref="B37:C37"/>
    <mergeCell ref="B38:C38"/>
    <mergeCell ref="B5:C5"/>
    <mergeCell ref="E4:F4"/>
    <mergeCell ref="B1:F1"/>
    <mergeCell ref="B2:F2"/>
    <mergeCell ref="B34:D34"/>
    <mergeCell ref="E29:F29"/>
  </mergeCells>
  <hyperlinks>
    <hyperlink ref="B37" r:id="rId1"/>
    <hyperlink ref="B38" r:id="rId2"/>
    <hyperlink ref="E29:F29" r:id="rId3" display="DOWNLOAD"/>
  </hyperlinks>
  <printOptions horizontalCentered="1"/>
  <pageMargins left="0.7" right="0.7" top="0.75" bottom="0.75" header="0.3" footer="0.3"/>
  <pageSetup scale="78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Salary Tax Calculator-2017-18</vt:lpstr>
      <vt:lpstr>Rent Tax IND-AOP-COMPANY-17-18</vt:lpstr>
      <vt:lpstr>Basic WH Tax Card-2017-18</vt:lpstr>
      <vt:lpstr>Sheet2</vt:lpstr>
      <vt:lpstr>Sheet3</vt:lpstr>
      <vt:lpstr>'Basic WH Tax Card-2017-18'!Print_Area</vt:lpstr>
      <vt:lpstr>'Rent Tax IND-AOP-COMPANY-17-18'!Print_Area</vt:lpstr>
      <vt:lpstr>'Salary Tax Calculator-2017-18'!Print_Area</vt:lpstr>
    </vt:vector>
  </TitlesOfParts>
  <Company>FinanTax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Irfan_Yousaf</dc:creator>
  <cp:lastModifiedBy>Irfan Yousaf</cp:lastModifiedBy>
  <cp:lastPrinted>2017-07-13T10:49:40Z</cp:lastPrinted>
  <dcterms:created xsi:type="dcterms:W3CDTF">2012-06-07T14:06:03Z</dcterms:created>
  <dcterms:modified xsi:type="dcterms:W3CDTF">2017-07-14T12:18:09Z</dcterms:modified>
</cp:coreProperties>
</file>