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8800" windowHeight="12340" tabRatio="829"/>
  </bookViews>
  <sheets>
    <sheet name="20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3" i="1"/>
  <c r="G1" i="1"/>
  <c r="H1" i="1"/>
  <c r="H3" i="1"/>
  <c r="G52" i="1"/>
  <c r="G32" i="1"/>
  <c r="G40" i="1"/>
  <c r="G43" i="1"/>
  <c r="G48" i="1"/>
  <c r="G50" i="1"/>
  <c r="G28" i="1"/>
  <c r="G8" i="1"/>
  <c r="G16" i="1"/>
  <c r="G26" i="1"/>
  <c r="G14" i="1"/>
  <c r="G25" i="1"/>
  <c r="H8" i="1"/>
  <c r="G4" i="1"/>
  <c r="G5" i="1"/>
  <c r="H16" i="1"/>
  <c r="H4" i="1"/>
  <c r="H26" i="1"/>
  <c r="H5" i="1"/>
  <c r="H6" i="1"/>
  <c r="H56" i="1"/>
  <c r="H14" i="1"/>
  <c r="F8" i="1"/>
  <c r="E47" i="1"/>
  <c r="B17" i="1"/>
  <c r="C17" i="1"/>
  <c r="E17" i="1"/>
  <c r="E16" i="1"/>
  <c r="D17" i="1"/>
  <c r="D16" i="1"/>
  <c r="F38" i="1"/>
  <c r="F43" i="1"/>
  <c r="F48" i="1"/>
  <c r="F53" i="1"/>
  <c r="F26" i="1"/>
  <c r="E26" i="1"/>
  <c r="D47" i="1"/>
  <c r="D26" i="1"/>
  <c r="D5" i="1"/>
  <c r="D4" i="1"/>
  <c r="D6" i="1"/>
  <c r="B16" i="1"/>
  <c r="B4" i="1"/>
  <c r="B26" i="1"/>
  <c r="B5" i="1"/>
  <c r="B6" i="1"/>
  <c r="B8" i="1"/>
  <c r="B1" i="1"/>
  <c r="C1" i="1"/>
  <c r="C8" i="1"/>
  <c r="C16" i="1"/>
  <c r="C4" i="1"/>
  <c r="C40" i="1"/>
  <c r="C26" i="1"/>
  <c r="C5" i="1"/>
  <c r="C6" i="1"/>
  <c r="D1" i="1"/>
  <c r="D8" i="1"/>
  <c r="D56" i="1"/>
  <c r="B14" i="1"/>
  <c r="B56" i="1"/>
  <c r="C56" i="1"/>
  <c r="C3" i="1"/>
  <c r="F16" i="1"/>
  <c r="F4" i="1"/>
  <c r="F5" i="1"/>
  <c r="F6" i="1"/>
  <c r="E8" i="1"/>
  <c r="E1" i="1"/>
  <c r="E4" i="1"/>
  <c r="E5" i="1"/>
  <c r="E6" i="1"/>
  <c r="F1" i="1"/>
  <c r="G56" i="1"/>
  <c r="F56" i="1"/>
  <c r="F14" i="1"/>
  <c r="F3" i="1"/>
  <c r="E56" i="1"/>
  <c r="E14" i="1"/>
  <c r="E3" i="1"/>
  <c r="K17" i="1"/>
  <c r="K16" i="1"/>
  <c r="D14" i="1"/>
  <c r="D3" i="1"/>
  <c r="C14" i="1"/>
</calcChain>
</file>

<file path=xl/sharedStrings.xml><?xml version="1.0" encoding="utf-8"?>
<sst xmlns="http://schemas.openxmlformats.org/spreadsheetml/2006/main" count="68" uniqueCount="67">
  <si>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</si>
  <si>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</si>
  <si>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</si>
  <si>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</si>
  <si>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</si>
  <si>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</si>
  <si>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</si>
  <si>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Расходы на ГСМ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</si>
  <si>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</si>
  <si>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</si>
  <si>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</si>
  <si>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</si>
  <si>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</si>
  <si>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</si>
  <si>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Январь 19</t>
  </si>
  <si>
    <t>Февраль 19</t>
  </si>
  <si>
    <t>С расчетного счета расходы</t>
  </si>
  <si>
    <t>Остаток денежных средств на конец месяца</t>
  </si>
  <si>
    <t>В январе 2019 наличная касса от Борисова ОА новому председателю Валееву АР передана не была</t>
  </si>
  <si>
    <t>Передача печати и прием ЧВ Председателем Валеевым с 19 января 2019</t>
  </si>
  <si>
    <t>До 19 января 2019 прием ЧВ и наличные траты денежных средств производил Борисов ОА</t>
  </si>
  <si>
    <t>В отчете указаны траты Председателя Валеева АР</t>
  </si>
  <si>
    <t>Борисов ОА выложит свой отчет позже</t>
  </si>
  <si>
    <t>НП СЗУ "Высокое" 2019г.</t>
  </si>
  <si>
    <t>Канцтовары</t>
  </si>
  <si>
    <t>Март 19</t>
  </si>
  <si>
    <t>В феврале передана наличная касса 5 000 руб</t>
  </si>
  <si>
    <t>Апрель 19</t>
  </si>
  <si>
    <t>ЧВ на расчетный счет Сб.банк</t>
  </si>
  <si>
    <t>Май 19</t>
  </si>
  <si>
    <t>Июнь 19</t>
  </si>
  <si>
    <t>Расходы всего</t>
  </si>
  <si>
    <t>по кассе:</t>
  </si>
  <si>
    <t>Расходы налич/расч</t>
  </si>
  <si>
    <t xml:space="preserve">Заработная плата </t>
  </si>
  <si>
    <t>Налог на землю за 2018 г.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</si>
  <si>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</si>
  <si>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</si>
  <si>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</si>
  <si>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</si>
  <si>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</si>
  <si>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Покупка катриджа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</si>
  <si>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</si>
  <si>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</si>
  <si>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</si>
  <si>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</si>
  <si>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</si>
  <si>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</si>
  <si>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</si>
  <si>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</si>
  <si>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</si>
  <si>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>Расходы юристу</t>
  </si>
  <si>
    <t xml:space="preserve">    Заработная плата</t>
  </si>
  <si>
    <t>Оплата НДФЛ,  страх.взносов</t>
  </si>
  <si>
    <t>Расходы на оплату ВЫПИСКИ ЕГРН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</si>
  <si>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</si>
  <si>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</si>
  <si>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</si>
  <si>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</si>
  <si>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</si>
  <si>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</si>
  <si>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 xml:space="preserve">Покупка триммера, косовища, тачки, </t>
  </si>
  <si>
    <t>Покупка масла для бензотримера, краска, растворитель</t>
  </si>
  <si>
    <t>Доски, профиль металл, брус\стройматериалы</t>
  </si>
  <si>
    <t>Покупка замка, личины.батарейка.саморезы, леска, катушка для тримера,сверло</t>
  </si>
  <si>
    <t>Оплата ремонта ворот</t>
  </si>
  <si>
    <t>Июль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</si>
</sst>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4D98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4" fontId="10" fillId="2" borderId="5" xfId="0" applyNumberFormat="1" applyFont="1" applyFill="1" applyBorder="1" applyAlignment="1">
      <alignment horizontal="left"/>
    </xf>
    <xf numFmtId="49" fontId="2" fillId="0" borderId="0" xfId="0" applyNumberFormat="1" applyFont="1"/>
    <xf numFmtId="0" fontId="10" fillId="3" borderId="5" xfId="0" applyFont="1" applyFill="1" applyBorder="1" applyAlignment="1">
      <alignment wrapText="1"/>
    </xf>
    <xf numFmtId="49" fontId="2" fillId="4" borderId="6" xfId="0" applyNumberFormat="1" applyFont="1" applyFill="1" applyBorder="1"/>
    <xf numFmtId="0" fontId="3" fillId="0" borderId="0" xfId="0" applyFont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3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5" borderId="8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0" fontId="3" fillId="6" borderId="9" xfId="0" applyFont="1" applyFill="1" applyBorder="1" applyAlignment="1">
      <alignment vertical="center"/>
    </xf>
    <xf numFmtId="4" fontId="3" fillId="7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9" fontId="2" fillId="4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7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7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/>
    </xf>
    <xf numFmtId="4" fontId="1" fillId="7" borderId="3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right"/>
    </xf>
  </cellXfs>
  <cellStyles count="4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2"/>
  <sheetViews>
    <sheetView tabSelected="1" zoomScale="150" zoomScaleNormal="150" zoomScalePageLayoutView="150" workbookViewId="0">
      <pane ySplit="8" topLeftCell="A20" activePane="bottomLeft" state="frozen"/>
      <selection pane="bottomLeft" activeCell="I1" sqref="I1:I1048576"/>
    </sheetView>
  </sheetViews>
  <sheetFormatPr baseColWidth="10" defaultColWidth="8.83203125" defaultRowHeight="23" customHeight="1" x14ac:dyDescent="0"/>
  <cols>
    <col min="1" max="1" width="45.83203125" style="2" customWidth="1"/>
    <col min="2" max="8" width="15.5" style="15" customWidth="1"/>
    <col min="9" max="9" width="13.1640625" style="2" bestFit="1" customWidth="1"/>
    <col min="10" max="16384" width="8.83203125" style="2"/>
  </cols>
  <sheetData>
    <row r="1" spans="1:11" s="1" customFormat="1" ht="18" customHeight="1">
      <c r="A1" s="6" t="s">
        <v>13</v>
      </c>
      <c r="B1" s="40">
        <f>SUM(B2:B3)</f>
        <v>859.81</v>
      </c>
      <c r="C1" s="40">
        <f>B8-B6+B1</f>
        <v>48322.929999999993</v>
      </c>
      <c r="D1" s="40">
        <f>C8+C1-C6</f>
        <v>39526.319999999978</v>
      </c>
      <c r="E1" s="40">
        <f>D8+D1-D6</f>
        <v>29129.73000000001</v>
      </c>
      <c r="F1" s="40">
        <f>E8+E1-E6</f>
        <v>61848.390000000014</v>
      </c>
      <c r="G1" s="40">
        <f>F8+F1-F6</f>
        <v>115769.86000000002</v>
      </c>
      <c r="H1" s="40">
        <f>G8+G1-G6</f>
        <v>139374.47999999998</v>
      </c>
    </row>
    <row r="2" spans="1:11" s="1" customFormat="1" ht="18" customHeight="1">
      <c r="A2" s="7" t="s">
        <v>3</v>
      </c>
      <c r="B2" s="41">
        <v>859.81</v>
      </c>
      <c r="C2" s="41">
        <v>0</v>
      </c>
      <c r="D2" s="41">
        <v>0</v>
      </c>
      <c r="E2" s="41">
        <v>8200</v>
      </c>
      <c r="F2" s="41"/>
      <c r="G2" s="41"/>
      <c r="H2" s="41">
        <v>57893</v>
      </c>
    </row>
    <row r="3" spans="1:11" s="3" customFormat="1" ht="18" customHeight="1">
      <c r="A3" s="7" t="s">
        <v>32</v>
      </c>
      <c r="B3" s="41">
        <v>0</v>
      </c>
      <c r="C3" s="41">
        <f>C1</f>
        <v>48322.929999999993</v>
      </c>
      <c r="D3" s="41">
        <f>D1</f>
        <v>39526.319999999978</v>
      </c>
      <c r="E3" s="41">
        <f>E1-E2</f>
        <v>20929.73000000001</v>
      </c>
      <c r="F3" s="41">
        <f>F1-F2</f>
        <v>61848.390000000014</v>
      </c>
      <c r="G3" s="41">
        <f>G1-G2</f>
        <v>115769.86000000002</v>
      </c>
      <c r="H3" s="41">
        <f>H1-H2</f>
        <v>81481.479999999981</v>
      </c>
    </row>
    <row r="4" spans="1:11" s="1" customFormat="1" ht="18" hidden="1" customHeight="1">
      <c r="A4" s="7" t="s">
        <v>11</v>
      </c>
      <c r="B4" s="41">
        <f t="shared" ref="B4:G4" si="0">B16</f>
        <v>87659.81</v>
      </c>
      <c r="C4" s="41">
        <f t="shared" si="0"/>
        <v>141610.48000000001</v>
      </c>
      <c r="D4" s="41">
        <f t="shared" si="0"/>
        <v>146991.79999999999</v>
      </c>
      <c r="E4" s="41">
        <f t="shared" si="0"/>
        <v>102650</v>
      </c>
      <c r="F4" s="41">
        <f t="shared" si="0"/>
        <v>193800</v>
      </c>
      <c r="G4" s="41">
        <f t="shared" si="0"/>
        <v>69157</v>
      </c>
      <c r="H4" s="41">
        <f t="shared" ref="H4" si="1">H16</f>
        <v>0</v>
      </c>
    </row>
    <row r="5" spans="1:11" s="1" customFormat="1" ht="18" hidden="1" customHeight="1">
      <c r="A5" s="7" t="s">
        <v>12</v>
      </c>
      <c r="B5" s="41">
        <f t="shared" ref="B5:G5" si="2">B26</f>
        <v>21877.07</v>
      </c>
      <c r="C5" s="41">
        <f t="shared" si="2"/>
        <v>47796.61</v>
      </c>
      <c r="D5" s="41">
        <f t="shared" si="2"/>
        <v>88396.59</v>
      </c>
      <c r="E5" s="41">
        <f t="shared" si="2"/>
        <v>35931.340000000004</v>
      </c>
      <c r="F5" s="41">
        <f t="shared" si="2"/>
        <v>34978.53</v>
      </c>
      <c r="G5" s="41">
        <f t="shared" si="2"/>
        <v>62488.38</v>
      </c>
      <c r="H5" s="41">
        <f t="shared" ref="H5" si="3">H26</f>
        <v>0</v>
      </c>
    </row>
    <row r="6" spans="1:11" ht="18" customHeight="1" thickBot="1">
      <c r="A6" s="1" t="s">
        <v>31</v>
      </c>
      <c r="B6" s="30">
        <f t="shared" ref="B6:F6" si="4">SUM(B4:B5)</f>
        <v>109536.88</v>
      </c>
      <c r="C6" s="30">
        <f>SUM(C4:C5)</f>
        <v>189407.09000000003</v>
      </c>
      <c r="D6" s="30">
        <f>SUM(D4:D5)</f>
        <v>235388.38999999998</v>
      </c>
      <c r="E6" s="30">
        <f t="shared" si="4"/>
        <v>138581.34</v>
      </c>
      <c r="F6" s="30">
        <f t="shared" si="4"/>
        <v>228778.53</v>
      </c>
      <c r="G6" s="30">
        <f>SUM(G4:G5)</f>
        <v>131645.38</v>
      </c>
      <c r="H6" s="30">
        <f t="shared" ref="H6" si="5">SUM(H4:H5)</f>
        <v>0</v>
      </c>
    </row>
    <row r="7" spans="1:11" s="10" customFormat="1" ht="21" customHeight="1" thickTop="1" thickBot="1">
      <c r="A7" s="12" t="s">
        <v>23</v>
      </c>
      <c r="B7" s="28" t="s">
        <v>14</v>
      </c>
      <c r="C7" s="28" t="s">
        <v>15</v>
      </c>
      <c r="D7" s="28" t="s">
        <v>25</v>
      </c>
      <c r="E7" s="28" t="s">
        <v>27</v>
      </c>
      <c r="F7" s="28" t="s">
        <v>29</v>
      </c>
      <c r="G7" s="28" t="s">
        <v>30</v>
      </c>
      <c r="H7" s="28" t="s">
        <v>66</v>
      </c>
    </row>
    <row r="8" spans="1:11" s="1" customFormat="1" ht="23" customHeight="1" thickTop="1">
      <c r="A8" s="9" t="s">
        <v>0</v>
      </c>
      <c r="B8" s="20">
        <f>B10+B11</f>
        <v>157000</v>
      </c>
      <c r="C8" s="20">
        <f>C10+C11</f>
        <v>180610.48</v>
      </c>
      <c r="D8" s="20">
        <f>SUM(D10:D13)</f>
        <v>224991.80000000002</v>
      </c>
      <c r="E8" s="20">
        <f>SUM(E10:E13)</f>
        <v>171300</v>
      </c>
      <c r="F8" s="20">
        <f>SUM(F10:F13)</f>
        <v>282700</v>
      </c>
      <c r="G8" s="20">
        <f>SUM(G10:G13)</f>
        <v>155250</v>
      </c>
      <c r="H8" s="20">
        <f>SUM(H10:H13)</f>
        <v>0</v>
      </c>
    </row>
    <row r="9" spans="1:11" ht="12" customHeight="1">
      <c r="A9" s="8" t="s">
        <v>2</v>
      </c>
      <c r="B9" s="16"/>
      <c r="C9" s="16"/>
      <c r="D9" s="16"/>
      <c r="E9" s="16"/>
      <c r="F9" s="16"/>
      <c r="G9" s="16"/>
      <c r="H9" s="16"/>
    </row>
    <row r="10" spans="1:11" ht="23" customHeight="1">
      <c r="A10" s="5" t="s">
        <v>28</v>
      </c>
      <c r="B10" s="17">
        <v>86800</v>
      </c>
      <c r="C10" s="17">
        <v>141610.48000000001</v>
      </c>
      <c r="D10" s="17">
        <v>135800</v>
      </c>
      <c r="E10" s="17">
        <v>94450</v>
      </c>
      <c r="F10" s="17">
        <v>193800</v>
      </c>
      <c r="G10" s="17">
        <v>127050</v>
      </c>
      <c r="H10" s="17"/>
    </row>
    <row r="11" spans="1:11" ht="23" customHeight="1">
      <c r="A11" s="29" t="s">
        <v>37</v>
      </c>
      <c r="B11" s="42">
        <v>70200</v>
      </c>
      <c r="C11" s="42">
        <v>39000</v>
      </c>
      <c r="D11" s="42">
        <v>69800</v>
      </c>
      <c r="E11" s="42">
        <v>76850</v>
      </c>
      <c r="F11" s="42">
        <v>88900</v>
      </c>
      <c r="G11" s="42">
        <v>28200</v>
      </c>
      <c r="H11" s="42"/>
    </row>
    <row r="12" spans="1:11" ht="23" customHeight="1">
      <c r="A12" s="29" t="s">
        <v>38</v>
      </c>
      <c r="B12" s="42"/>
      <c r="C12" s="42"/>
      <c r="D12" s="42">
        <v>16348.38</v>
      </c>
      <c r="E12" s="42"/>
      <c r="F12" s="42"/>
      <c r="G12" s="42"/>
      <c r="H12" s="42"/>
    </row>
    <row r="13" spans="1:11" ht="36.75" customHeight="1" thickBot="1">
      <c r="A13" s="29" t="s">
        <v>39</v>
      </c>
      <c r="B13" s="42"/>
      <c r="C13" s="42"/>
      <c r="D13" s="42">
        <v>3043.42</v>
      </c>
      <c r="E13" s="42"/>
      <c r="F13" s="42"/>
      <c r="G13" s="42"/>
      <c r="H13" s="42"/>
    </row>
    <row r="14" spans="1:11" s="1" customFormat="1" ht="23" customHeight="1" thickTop="1">
      <c r="A14" s="11" t="s">
        <v>1</v>
      </c>
      <c r="B14" s="19">
        <f>B16+B26</f>
        <v>109536.88</v>
      </c>
      <c r="C14" s="19">
        <f t="shared" ref="C14:F14" si="6">C16+C26</f>
        <v>189407.09000000003</v>
      </c>
      <c r="D14" s="19">
        <f t="shared" si="6"/>
        <v>235388.38999999998</v>
      </c>
      <c r="E14" s="19">
        <f t="shared" si="6"/>
        <v>138581.34</v>
      </c>
      <c r="F14" s="19">
        <f t="shared" si="6"/>
        <v>228778.53</v>
      </c>
      <c r="G14" s="19">
        <f>G16+G26</f>
        <v>131645.38</v>
      </c>
      <c r="H14" s="19">
        <f t="shared" ref="H14" si="7">H16+H26</f>
        <v>0</v>
      </c>
    </row>
    <row r="15" spans="1:11" ht="14" customHeight="1">
      <c r="A15" s="8" t="s">
        <v>2</v>
      </c>
      <c r="B15" s="16"/>
      <c r="C15" s="16"/>
      <c r="D15" s="16"/>
      <c r="E15" s="16"/>
      <c r="F15" s="16"/>
      <c r="G15" s="16"/>
      <c r="H15" s="16"/>
    </row>
    <row r="16" spans="1:11" ht="23" customHeight="1">
      <c r="A16" s="4" t="s">
        <v>16</v>
      </c>
      <c r="B16" s="39">
        <f>B17+B21+B22</f>
        <v>87659.81</v>
      </c>
      <c r="C16" s="18">
        <f>C17+C21+C22</f>
        <v>141610.48000000001</v>
      </c>
      <c r="D16" s="18">
        <f>D17+SUM(D21:D25)</f>
        <v>146991.79999999999</v>
      </c>
      <c r="E16" s="18">
        <f>E17+SUM(E21:E25)</f>
        <v>102650</v>
      </c>
      <c r="F16" s="18">
        <f>SUM(F17:F25)</f>
        <v>193800</v>
      </c>
      <c r="G16" s="18">
        <f>SUM(G17:G25)</f>
        <v>69157</v>
      </c>
      <c r="H16" s="18">
        <f>SUM(H17:H25)</f>
        <v>0</v>
      </c>
      <c r="K16" s="2">
        <f>J13-I16</f>
        <v>0</v>
      </c>
    </row>
    <row r="17" spans="1:11" s="35" customFormat="1" ht="33.75" customHeight="1">
      <c r="A17" s="33" t="s">
        <v>57</v>
      </c>
      <c r="B17" s="38">
        <f t="shared" ref="B17:C17" si="8">SUM(B18:B20)</f>
        <v>80459.81</v>
      </c>
      <c r="C17" s="38">
        <f t="shared" si="8"/>
        <v>95589.1</v>
      </c>
      <c r="D17" s="38">
        <f>SUM(D18:D20)</f>
        <v>112011.14</v>
      </c>
      <c r="E17" s="38">
        <f>SUM(E18:E20)</f>
        <v>5232.42</v>
      </c>
      <c r="F17" s="38"/>
      <c r="G17" s="34"/>
      <c r="H17" s="34"/>
      <c r="K17" s="35">
        <f>I14-I17</f>
        <v>0</v>
      </c>
    </row>
    <row r="18" spans="1:11" s="35" customFormat="1" ht="20.25" customHeight="1">
      <c r="A18" s="37" t="s">
        <v>58</v>
      </c>
      <c r="B18" s="38">
        <v>79721.179999999993</v>
      </c>
      <c r="C18" s="34"/>
      <c r="D18" s="36">
        <v>12562.75</v>
      </c>
      <c r="E18" s="34">
        <v>5232.42</v>
      </c>
      <c r="F18" s="34"/>
      <c r="G18" s="34"/>
      <c r="H18" s="34"/>
    </row>
    <row r="19" spans="1:11" s="35" customFormat="1" ht="20.25" customHeight="1">
      <c r="A19" s="37" t="s">
        <v>56</v>
      </c>
      <c r="B19" s="38">
        <v>738.63</v>
      </c>
      <c r="C19" s="34">
        <v>95589.1</v>
      </c>
      <c r="D19" s="36">
        <v>74474.39</v>
      </c>
      <c r="E19" s="34"/>
      <c r="F19" s="34"/>
      <c r="G19" s="34"/>
      <c r="H19" s="34"/>
    </row>
    <row r="20" spans="1:11" s="35" customFormat="1" ht="20.25" customHeight="1">
      <c r="A20" s="37" t="s">
        <v>59</v>
      </c>
      <c r="B20" s="38"/>
      <c r="C20" s="34"/>
      <c r="D20" s="36">
        <v>24974</v>
      </c>
      <c r="E20" s="34"/>
      <c r="F20" s="34"/>
      <c r="G20" s="34"/>
      <c r="H20" s="34"/>
    </row>
    <row r="21" spans="1:11" ht="23" customHeight="1">
      <c r="A21" s="5" t="s">
        <v>34</v>
      </c>
      <c r="B21" s="17">
        <v>7200</v>
      </c>
      <c r="C21" s="17">
        <v>46021.38</v>
      </c>
      <c r="D21" s="17">
        <v>34908.75</v>
      </c>
      <c r="E21" s="17"/>
      <c r="F21" s="17">
        <v>26643</v>
      </c>
      <c r="G21" s="17">
        <v>57637</v>
      </c>
      <c r="H21" s="17"/>
    </row>
    <row r="22" spans="1:11" ht="23" customHeight="1">
      <c r="A22" s="5" t="s">
        <v>35</v>
      </c>
      <c r="B22" s="17"/>
      <c r="C22" s="17"/>
      <c r="D22" s="17"/>
      <c r="E22" s="17">
        <v>86279.58</v>
      </c>
      <c r="F22" s="17">
        <v>152619.42000000001</v>
      </c>
      <c r="G22" s="17"/>
      <c r="H22" s="17"/>
      <c r="I22" s="22"/>
    </row>
    <row r="23" spans="1:11" ht="23" customHeight="1">
      <c r="A23" s="5" t="s">
        <v>55</v>
      </c>
      <c r="B23" s="17"/>
      <c r="C23" s="17"/>
      <c r="D23" s="17"/>
      <c r="E23" s="17"/>
      <c r="F23" s="17">
        <v>14537.58</v>
      </c>
      <c r="G23" s="17">
        <v>7595.53</v>
      </c>
      <c r="H23" s="17"/>
      <c r="I23" s="22"/>
    </row>
    <row r="24" spans="1:11" ht="23" customHeight="1">
      <c r="A24" s="29" t="s">
        <v>40</v>
      </c>
      <c r="B24" s="17"/>
      <c r="C24" s="17"/>
      <c r="D24" s="17">
        <v>71.91</v>
      </c>
      <c r="E24" s="17"/>
      <c r="F24" s="17"/>
      <c r="G24" s="17"/>
      <c r="H24" s="17"/>
    </row>
    <row r="25" spans="1:11" ht="23" customHeight="1">
      <c r="A25" s="5" t="s">
        <v>36</v>
      </c>
      <c r="B25" s="17"/>
      <c r="C25" s="17"/>
      <c r="D25" s="17"/>
      <c r="E25" s="17">
        <v>11138</v>
      </c>
      <c r="F25" s="17"/>
      <c r="G25" s="17">
        <f>1365+2559.47</f>
        <v>3924.47</v>
      </c>
      <c r="H25" s="17"/>
    </row>
    <row r="26" spans="1:11" ht="23" customHeight="1">
      <c r="A26" s="4" t="s">
        <v>33</v>
      </c>
      <c r="B26" s="18">
        <f>SUM(B28:B46)</f>
        <v>21877.07</v>
      </c>
      <c r="C26" s="18">
        <f>SUM(C28:C55)</f>
        <v>47796.61</v>
      </c>
      <c r="D26" s="18">
        <f>SUM(D28:D55)</f>
        <v>88396.59</v>
      </c>
      <c r="E26" s="18">
        <f>SUM(E27:E55)</f>
        <v>35931.340000000004</v>
      </c>
      <c r="F26" s="18">
        <f>SUM(F28:F55)</f>
        <v>34978.53</v>
      </c>
      <c r="G26" s="18">
        <f>SUM(G28:G55)</f>
        <v>62488.38</v>
      </c>
      <c r="H26" s="18">
        <f>SUM(H28:H55)</f>
        <v>0</v>
      </c>
    </row>
    <row r="27" spans="1:11" ht="23" customHeight="1">
      <c r="A27" s="31" t="s">
        <v>52</v>
      </c>
      <c r="B27" s="18"/>
      <c r="C27" s="18"/>
      <c r="D27" s="18"/>
      <c r="E27" s="32">
        <v>4350</v>
      </c>
      <c r="F27" s="18"/>
      <c r="G27" s="18"/>
      <c r="H27" s="18"/>
    </row>
    <row r="28" spans="1:11" ht="23" customHeight="1">
      <c r="A28" s="29" t="s">
        <v>53</v>
      </c>
      <c r="B28" s="17">
        <v>1365</v>
      </c>
      <c r="C28" s="17">
        <v>21892</v>
      </c>
      <c r="D28" s="17">
        <v>20508</v>
      </c>
      <c r="E28" s="17">
        <v>7142</v>
      </c>
      <c r="F28" s="17"/>
      <c r="G28" s="17">
        <f>3332+9250+5282</f>
        <v>17864</v>
      </c>
      <c r="H28" s="17"/>
    </row>
    <row r="29" spans="1:11" ht="23" customHeight="1">
      <c r="A29" s="29" t="s">
        <v>47</v>
      </c>
      <c r="B29" s="17"/>
      <c r="C29" s="17"/>
      <c r="D29" s="17"/>
      <c r="E29" s="17"/>
      <c r="F29" s="17"/>
      <c r="G29" s="17"/>
      <c r="H29" s="17"/>
    </row>
    <row r="30" spans="1:11" ht="36.75" customHeight="1">
      <c r="A30" s="5" t="s">
        <v>60</v>
      </c>
      <c r="B30" s="17"/>
      <c r="C30" s="17"/>
      <c r="D30" s="42">
        <v>21276.03</v>
      </c>
      <c r="E30" s="42">
        <v>6877.64</v>
      </c>
      <c r="F30" s="42">
        <v>15720.32</v>
      </c>
      <c r="G30" s="17">
        <v>17015.46</v>
      </c>
      <c r="H30" s="17"/>
      <c r="I30" s="23"/>
      <c r="J30" s="23"/>
      <c r="K30" s="24"/>
    </row>
    <row r="31" spans="1:11" ht="23" customHeight="1">
      <c r="A31" s="29" t="s">
        <v>46</v>
      </c>
      <c r="B31" s="17"/>
      <c r="C31" s="17">
        <v>13389.46</v>
      </c>
      <c r="D31" s="42">
        <v>7791.3</v>
      </c>
      <c r="E31" s="42">
        <v>9136</v>
      </c>
      <c r="F31" s="42"/>
      <c r="G31" s="17">
        <v>3885.72</v>
      </c>
      <c r="H31" s="17"/>
      <c r="I31" s="25"/>
      <c r="J31" s="25"/>
      <c r="K31" s="26"/>
    </row>
    <row r="32" spans="1:11" ht="23" customHeight="1">
      <c r="A32" s="5" t="s">
        <v>10</v>
      </c>
      <c r="B32" s="17">
        <v>2000</v>
      </c>
      <c r="C32" s="17"/>
      <c r="D32" s="17"/>
      <c r="E32" s="17"/>
      <c r="F32" s="17"/>
      <c r="G32" s="17">
        <f>2400+600</f>
        <v>3000</v>
      </c>
      <c r="H32" s="17"/>
      <c r="I32" s="25"/>
      <c r="J32" s="27"/>
      <c r="K32" s="26"/>
    </row>
    <row r="33" spans="1:11" ht="23" customHeight="1">
      <c r="A33" s="5" t="s">
        <v>8</v>
      </c>
      <c r="B33" s="17">
        <v>1700</v>
      </c>
      <c r="C33" s="17"/>
      <c r="D33" s="17"/>
      <c r="E33" s="17"/>
      <c r="F33" s="17"/>
      <c r="G33" s="17"/>
      <c r="H33" s="17"/>
      <c r="I33" s="25"/>
      <c r="J33" s="25"/>
      <c r="K33" s="26"/>
    </row>
    <row r="34" spans="1:11" ht="23" customHeight="1">
      <c r="A34" s="5" t="s">
        <v>9</v>
      </c>
      <c r="B34" s="17">
        <v>3000</v>
      </c>
      <c r="C34" s="17"/>
      <c r="D34" s="17"/>
      <c r="E34" s="17"/>
      <c r="F34" s="17"/>
      <c r="G34" s="17"/>
      <c r="H34" s="17"/>
      <c r="I34" s="25"/>
      <c r="J34" s="25"/>
      <c r="K34" s="26"/>
    </row>
    <row r="35" spans="1:11" ht="23" customHeight="1">
      <c r="A35" s="5" t="s">
        <v>5</v>
      </c>
      <c r="B35" s="17">
        <v>7000</v>
      </c>
      <c r="C35" s="17">
        <v>5100</v>
      </c>
      <c r="D35" s="17"/>
      <c r="E35" s="17"/>
      <c r="F35" s="17"/>
      <c r="G35" s="17"/>
      <c r="H35" s="17"/>
      <c r="I35" s="25"/>
      <c r="J35" s="25"/>
      <c r="K35" s="26"/>
    </row>
    <row r="36" spans="1:11" ht="23" customHeight="1">
      <c r="A36" s="5" t="s">
        <v>4</v>
      </c>
      <c r="B36" s="17"/>
      <c r="C36" s="17"/>
      <c r="D36" s="17"/>
      <c r="E36" s="17"/>
      <c r="F36" s="17"/>
      <c r="G36" s="17"/>
      <c r="H36" s="17"/>
      <c r="I36" s="25"/>
      <c r="J36" s="25"/>
      <c r="K36" s="26"/>
    </row>
    <row r="37" spans="1:11" ht="23" customHeight="1">
      <c r="A37" s="5" t="s">
        <v>65</v>
      </c>
      <c r="B37" s="17"/>
      <c r="C37" s="17"/>
      <c r="D37" s="17"/>
      <c r="E37" s="17"/>
      <c r="F37" s="17"/>
      <c r="G37" s="17">
        <v>1500</v>
      </c>
      <c r="H37" s="17"/>
      <c r="I37" s="25"/>
      <c r="J37" s="25"/>
      <c r="K37" s="26"/>
    </row>
    <row r="38" spans="1:11" ht="23" customHeight="1">
      <c r="A38" s="29" t="s">
        <v>48</v>
      </c>
      <c r="B38" s="17"/>
      <c r="C38" s="17">
        <v>1545</v>
      </c>
      <c r="D38" s="17">
        <v>1545</v>
      </c>
      <c r="E38" s="17">
        <v>1545</v>
      </c>
      <c r="F38" s="17">
        <f>1545+1545</f>
        <v>3090</v>
      </c>
      <c r="G38" s="17"/>
      <c r="H38" s="17"/>
      <c r="I38" s="25"/>
      <c r="J38" s="25"/>
      <c r="K38" s="26"/>
    </row>
    <row r="39" spans="1:11" ht="23" customHeight="1">
      <c r="A39" s="5" t="s">
        <v>6</v>
      </c>
      <c r="B39" s="17"/>
      <c r="C39" s="17"/>
      <c r="D39" s="17"/>
      <c r="E39" s="17"/>
      <c r="F39" s="17"/>
      <c r="G39" s="17"/>
      <c r="H39" s="17"/>
      <c r="I39" s="25"/>
      <c r="J39" s="25"/>
      <c r="K39" s="26"/>
    </row>
    <row r="40" spans="1:11" ht="36.75" customHeight="1">
      <c r="A40" s="29" t="s">
        <v>49</v>
      </c>
      <c r="B40" s="17">
        <v>192.07</v>
      </c>
      <c r="C40" s="17">
        <f>192.04+140.54</f>
        <v>332.58</v>
      </c>
      <c r="D40" s="17">
        <v>181.5</v>
      </c>
      <c r="E40" s="17"/>
      <c r="F40" s="17"/>
      <c r="G40" s="17">
        <f>222</f>
        <v>222</v>
      </c>
      <c r="H40" s="17"/>
      <c r="I40" s="25"/>
      <c r="J40" s="25"/>
      <c r="K40" s="26"/>
    </row>
    <row r="41" spans="1:11" ht="23" customHeight="1">
      <c r="A41" s="5" t="s">
        <v>24</v>
      </c>
      <c r="B41" s="17"/>
      <c r="C41" s="17">
        <v>428</v>
      </c>
      <c r="D41" s="17"/>
      <c r="E41" s="17">
        <v>350</v>
      </c>
      <c r="F41" s="17"/>
      <c r="G41" s="17"/>
      <c r="H41" s="17"/>
      <c r="I41" s="25"/>
      <c r="J41" s="25"/>
      <c r="K41" s="26"/>
    </row>
    <row r="42" spans="1:11" ht="23" customHeight="1">
      <c r="A42" s="29" t="s">
        <v>41</v>
      </c>
      <c r="B42" s="17"/>
      <c r="C42" s="17">
        <v>1400</v>
      </c>
      <c r="D42" s="17"/>
      <c r="E42" s="17">
        <v>750</v>
      </c>
      <c r="F42" s="17"/>
      <c r="G42" s="17"/>
      <c r="H42" s="17"/>
    </row>
    <row r="43" spans="1:11" ht="23" customHeight="1">
      <c r="A43" s="5" t="s">
        <v>7</v>
      </c>
      <c r="B43" s="17"/>
      <c r="C43" s="17">
        <v>2114.83</v>
      </c>
      <c r="D43" s="17">
        <v>2153.9499999999998</v>
      </c>
      <c r="E43" s="17">
        <v>1977.4</v>
      </c>
      <c r="F43" s="17">
        <f>1346.7+205.95+617.85</f>
        <v>2170.5</v>
      </c>
      <c r="G43" s="17">
        <f>823.8+2057.9</f>
        <v>2881.7</v>
      </c>
      <c r="H43" s="17"/>
    </row>
    <row r="44" spans="1:11" ht="23" customHeight="1">
      <c r="A44" s="29" t="s">
        <v>42</v>
      </c>
      <c r="B44" s="17">
        <v>5990</v>
      </c>
      <c r="C44" s="17"/>
      <c r="D44" s="17"/>
      <c r="E44" s="17"/>
      <c r="F44" s="17"/>
      <c r="G44" s="17"/>
      <c r="H44" s="17"/>
    </row>
    <row r="45" spans="1:11" ht="23" customHeight="1">
      <c r="A45" s="29" t="s">
        <v>43</v>
      </c>
      <c r="B45" s="17">
        <v>630</v>
      </c>
      <c r="C45" s="17">
        <v>1260</v>
      </c>
      <c r="D45" s="17">
        <v>315</v>
      </c>
      <c r="E45" s="17">
        <v>540</v>
      </c>
      <c r="F45" s="17">
        <v>630</v>
      </c>
      <c r="G45" s="17"/>
      <c r="H45" s="17"/>
    </row>
    <row r="46" spans="1:11" ht="23" customHeight="1">
      <c r="A46" s="29" t="s">
        <v>44</v>
      </c>
      <c r="B46" s="17"/>
      <c r="C46" s="17"/>
      <c r="D46" s="17">
        <v>5981</v>
      </c>
      <c r="E46" s="17"/>
      <c r="F46" s="17"/>
      <c r="G46" s="17"/>
      <c r="H46" s="17"/>
    </row>
    <row r="47" spans="1:11" ht="23" customHeight="1">
      <c r="A47" s="29" t="s">
        <v>45</v>
      </c>
      <c r="B47" s="17"/>
      <c r="C47" s="17">
        <v>334.74</v>
      </c>
      <c r="D47" s="17">
        <f>59.81+600</f>
        <v>659.81</v>
      </c>
      <c r="E47" s="17">
        <f>91.36+171.94</f>
        <v>263.3</v>
      </c>
      <c r="F47" s="17">
        <v>393.01</v>
      </c>
      <c r="G47" s="17"/>
      <c r="H47" s="17"/>
    </row>
    <row r="48" spans="1:11" ht="55.5" customHeight="1">
      <c r="A48" s="29" t="s">
        <v>64</v>
      </c>
      <c r="B48" s="17"/>
      <c r="C48" s="17"/>
      <c r="D48" s="17">
        <v>1030</v>
      </c>
      <c r="E48" s="17"/>
      <c r="F48" s="17">
        <f>285+40+56.7+450+800</f>
        <v>1631.7</v>
      </c>
      <c r="G48" s="17">
        <f>340+120</f>
        <v>460</v>
      </c>
      <c r="H48" s="17"/>
    </row>
    <row r="49" spans="1:8" ht="23" customHeight="1">
      <c r="A49" s="29" t="s">
        <v>50</v>
      </c>
      <c r="B49" s="17"/>
      <c r="C49" s="17"/>
      <c r="D49" s="17">
        <v>6955</v>
      </c>
      <c r="E49" s="17"/>
      <c r="F49" s="17"/>
      <c r="G49" s="17"/>
      <c r="H49" s="17"/>
    </row>
    <row r="50" spans="1:8" ht="31.5" customHeight="1">
      <c r="A50" s="29" t="s">
        <v>62</v>
      </c>
      <c r="B50" s="17"/>
      <c r="C50" s="17"/>
      <c r="D50" s="17"/>
      <c r="E50" s="17"/>
      <c r="F50" s="17"/>
      <c r="G50" s="17">
        <f>260+470</f>
        <v>730</v>
      </c>
      <c r="H50" s="17"/>
    </row>
    <row r="51" spans="1:8" ht="23" customHeight="1">
      <c r="A51" s="29" t="s">
        <v>51</v>
      </c>
      <c r="B51" s="17"/>
      <c r="C51" s="17"/>
      <c r="D51" s="17">
        <v>20000</v>
      </c>
      <c r="E51" s="17"/>
      <c r="F51" s="17"/>
      <c r="G51" s="17"/>
      <c r="H51" s="17"/>
    </row>
    <row r="52" spans="1:8" ht="23" customHeight="1">
      <c r="A52" s="29" t="s">
        <v>54</v>
      </c>
      <c r="B52" s="17"/>
      <c r="C52" s="17"/>
      <c r="D52" s="17"/>
      <c r="E52" s="17">
        <v>450</v>
      </c>
      <c r="F52" s="17"/>
      <c r="G52" s="17">
        <f>2940+374.5+450+1350</f>
        <v>5114.5</v>
      </c>
      <c r="H52" s="17"/>
    </row>
    <row r="53" spans="1:8" ht="29.25" customHeight="1">
      <c r="A53" s="29" t="s">
        <v>61</v>
      </c>
      <c r="B53" s="17"/>
      <c r="C53" s="17"/>
      <c r="D53" s="17"/>
      <c r="E53" s="17"/>
      <c r="F53" s="17">
        <f>8458+280+1950</f>
        <v>10688</v>
      </c>
      <c r="G53" s="17"/>
      <c r="H53" s="17"/>
    </row>
    <row r="54" spans="1:8" ht="33.75" customHeight="1">
      <c r="A54" s="29" t="s">
        <v>63</v>
      </c>
      <c r="B54" s="17"/>
      <c r="C54" s="17"/>
      <c r="D54" s="17"/>
      <c r="E54" s="17">
        <v>2550</v>
      </c>
      <c r="F54" s="17">
        <v>655</v>
      </c>
      <c r="G54" s="17">
        <v>9815</v>
      </c>
      <c r="H54" s="17"/>
    </row>
    <row r="55" spans="1:8" ht="23" customHeight="1" thickBot="1">
      <c r="A55" s="5"/>
      <c r="B55" s="17"/>
      <c r="C55" s="17"/>
      <c r="D55" s="17"/>
      <c r="E55" s="17"/>
      <c r="F55" s="17"/>
      <c r="G55" s="17"/>
      <c r="H55" s="17"/>
    </row>
    <row r="56" spans="1:8" s="13" customFormat="1" ht="32" customHeight="1" thickTop="1" thickBot="1">
      <c r="A56" s="14" t="s">
        <v>17</v>
      </c>
      <c r="B56" s="21">
        <f>B1+B8-B14</f>
        <v>48322.929999999993</v>
      </c>
      <c r="C56" s="21">
        <f t="shared" ref="C56:H56" si="9">C8+C1-C6</f>
        <v>39526.319999999978</v>
      </c>
      <c r="D56" s="21">
        <f t="shared" si="9"/>
        <v>29129.73000000001</v>
      </c>
      <c r="E56" s="21">
        <f t="shared" si="9"/>
        <v>61848.390000000014</v>
      </c>
      <c r="F56" s="21">
        <f t="shared" si="9"/>
        <v>115769.86000000002</v>
      </c>
      <c r="G56" s="21">
        <f t="shared" si="9"/>
        <v>139374.47999999998</v>
      </c>
      <c r="H56" s="21">
        <f t="shared" si="9"/>
        <v>139374.47999999998</v>
      </c>
    </row>
    <row r="57" spans="1:8" ht="23" customHeight="1" thickTop="1">
      <c r="A57" s="2" t="s">
        <v>18</v>
      </c>
    </row>
    <row r="58" spans="1:8" ht="23" customHeight="1">
      <c r="A58" s="2" t="s">
        <v>20</v>
      </c>
    </row>
    <row r="59" spans="1:8" ht="23" customHeight="1">
      <c r="A59" s="2" t="s">
        <v>19</v>
      </c>
    </row>
    <row r="60" spans="1:8" ht="23" customHeight="1">
      <c r="A60" s="2" t="s">
        <v>21</v>
      </c>
    </row>
    <row r="61" spans="1:8" ht="23" customHeight="1">
      <c r="A61" s="2" t="s">
        <v>22</v>
      </c>
    </row>
    <row r="62" spans="1:8" ht="23" customHeight="1">
      <c r="A62" s="2" t="s">
        <v>26</v>
      </c>
    </row>
  </sheetData>
  <phoneticPr fontId="11" type="noConversion"/>
  <pageMargins left="0.16" right="0.28000000000000003" top="0.75000000000000011" bottom="0.75000000000000011" header="0.31" footer="0.31"/>
  <pageSetup paperSize="9" scale="55" orientation="portrait"/>
  <ignoredErrors>
    <ignoredError sqref="B16 B26" emptyCellReference="1"/>
  </ignoredError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2019-06-08T10:31:57Z</cp:lastPrinted>
  <dcterms:created xsi:type="dcterms:W3CDTF">2015-12-25T20:22:12Z</dcterms:created>
  <dcterms:modified xsi:type="dcterms:W3CDTF">2019-07-12T15:42:04Z</dcterms:modified>
</cp:coreProperties>
</file>