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showHorizontalScroll="0" showVerticalScroll="0" showSheetTabs="0" xWindow="0" yWindow="0" windowWidth="21760" windowHeight="16160" tabRatio="829"/>
  </bookViews>
  <sheets>
    <sheet name="2019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J17" i="1"/>
  <c r="J26" i="1"/>
  <c r="J16" i="1"/>
  <c r="J14" i="1"/>
  <c r="K16" i="1"/>
  <c r="K14" i="1"/>
  <c r="K8" i="1"/>
  <c r="K4" i="1"/>
  <c r="K5" i="1"/>
  <c r="K6" i="1"/>
  <c r="J8" i="1"/>
  <c r="J5" i="1"/>
  <c r="J4" i="1"/>
  <c r="J6" i="1"/>
  <c r="I26" i="1"/>
  <c r="I5" i="1"/>
  <c r="I6" i="1"/>
  <c r="I1" i="1"/>
  <c r="J1" i="1"/>
  <c r="K1" i="1"/>
  <c r="K3" i="1"/>
  <c r="G53" i="1"/>
  <c r="G44" i="1"/>
  <c r="I28" i="1"/>
  <c r="I41" i="1"/>
  <c r="I50" i="1"/>
  <c r="I53" i="1"/>
  <c r="I56" i="1"/>
  <c r="I57" i="1"/>
  <c r="I17" i="1"/>
  <c r="I16" i="1"/>
  <c r="I4" i="1"/>
  <c r="H28" i="1"/>
  <c r="H30" i="1"/>
  <c r="H39" i="1"/>
  <c r="H26" i="1"/>
  <c r="H5" i="1"/>
  <c r="G17" i="1"/>
  <c r="G25" i="1"/>
  <c r="G16" i="1"/>
  <c r="G4" i="1"/>
  <c r="G28" i="1"/>
  <c r="G33" i="1"/>
  <c r="G41" i="1"/>
  <c r="G50" i="1"/>
  <c r="G55" i="1"/>
  <c r="G26" i="1"/>
  <c r="G5" i="1"/>
  <c r="G6" i="1"/>
  <c r="I14" i="1"/>
  <c r="H17" i="1"/>
  <c r="H16" i="1"/>
  <c r="H4" i="1"/>
  <c r="H6" i="1"/>
  <c r="E17" i="1"/>
  <c r="E16" i="1"/>
  <c r="E4" i="1"/>
  <c r="E49" i="1"/>
  <c r="E26" i="1"/>
  <c r="E5" i="1"/>
  <c r="E6" i="1"/>
  <c r="B17" i="1"/>
  <c r="B16" i="1"/>
  <c r="B4" i="1"/>
  <c r="B26" i="1"/>
  <c r="B5" i="1"/>
  <c r="B6" i="1"/>
  <c r="B1" i="1"/>
  <c r="B8" i="1"/>
  <c r="C1" i="1"/>
  <c r="C17" i="1"/>
  <c r="C16" i="1"/>
  <c r="C4" i="1"/>
  <c r="C41" i="1"/>
  <c r="C26" i="1"/>
  <c r="C5" i="1"/>
  <c r="C6" i="1"/>
  <c r="C8" i="1"/>
  <c r="D1" i="1"/>
  <c r="D17" i="1"/>
  <c r="D16" i="1"/>
  <c r="D4" i="1"/>
  <c r="D49" i="1"/>
  <c r="D26" i="1"/>
  <c r="D5" i="1"/>
  <c r="D6" i="1"/>
  <c r="D8" i="1"/>
  <c r="E1" i="1"/>
  <c r="E8" i="1"/>
  <c r="F1" i="1"/>
  <c r="F17" i="1"/>
  <c r="F16" i="1"/>
  <c r="F4" i="1"/>
  <c r="F39" i="1"/>
  <c r="F44" i="1"/>
  <c r="F50" i="1"/>
  <c r="F56" i="1"/>
  <c r="F26" i="1"/>
  <c r="F5" i="1"/>
  <c r="F6" i="1"/>
  <c r="F8" i="1"/>
  <c r="G1" i="1"/>
  <c r="G8" i="1"/>
  <c r="H1" i="1"/>
  <c r="I8" i="1"/>
  <c r="I61" i="1"/>
  <c r="J3" i="1"/>
  <c r="H61" i="1"/>
  <c r="H14" i="1"/>
  <c r="I3" i="1"/>
  <c r="G3" i="1"/>
  <c r="H3" i="1"/>
  <c r="G14" i="1"/>
  <c r="D61" i="1"/>
  <c r="B14" i="1"/>
  <c r="B61" i="1"/>
  <c r="C61" i="1"/>
  <c r="C3" i="1"/>
  <c r="G61" i="1"/>
  <c r="F61" i="1"/>
  <c r="F14" i="1"/>
  <c r="F3" i="1"/>
  <c r="E61" i="1"/>
  <c r="E14" i="1"/>
  <c r="E3" i="1"/>
  <c r="D14" i="1"/>
  <c r="D3" i="1"/>
  <c r="C14" i="1"/>
</calcChain>
</file>

<file path=xl/sharedStrings.xml><?xml version="1.0" encoding="utf-8"?>
<sst xmlns="http://schemas.openxmlformats.org/spreadsheetml/2006/main" count="79" uniqueCount="78">
  <si>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</si>
  <si>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</si>
  <si>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</si>
  <si>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</si>
  <si>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</si>
  <si>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</si>
  <si>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</si>
  <si>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Расходы на ГСМ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</si>
  <si>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</si>
  <si>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</si>
  <si>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</si>
  <si>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</si>
  <si>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</si>
  <si>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</si>
  <si>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Январь 19</t>
  </si>
  <si>
    <t>Февраль 19</t>
  </si>
  <si>
    <t>С расчетного счета расходы</t>
  </si>
  <si>
    <t>Остаток денежных средств на конец месяца</t>
  </si>
  <si>
    <t>В январе 2019 наличная касса от Борисова ОА новому председателю Валееву АР передана не была</t>
  </si>
  <si>
    <t>Передача печати и прием ЧВ Председателем Валеевым с 19 января 2019</t>
  </si>
  <si>
    <t>До 19 января 2019 прием ЧВ и наличные траты денежных средств производил Борисов ОА</t>
  </si>
  <si>
    <t>В отчете указаны траты Председателя Валеева АР</t>
  </si>
  <si>
    <t>Борисов ОА выложит свой отчет позже</t>
  </si>
  <si>
    <t>НП СЗУ "Высокое" 2019г.</t>
  </si>
  <si>
    <t>Канцтовары</t>
  </si>
  <si>
    <t>Март 19</t>
  </si>
  <si>
    <t>В феврале передана наличная касса 5 000 руб</t>
  </si>
  <si>
    <t>Апрель 19</t>
  </si>
  <si>
    <t>ЧВ на расчетный счет Сб.банк</t>
  </si>
  <si>
    <t>Май 19</t>
  </si>
  <si>
    <t>Июнь 19</t>
  </si>
  <si>
    <t>Расходы всего</t>
  </si>
  <si>
    <t>по кассе:</t>
  </si>
  <si>
    <t>Расходы налич/расч</t>
  </si>
  <si>
    <t xml:space="preserve">Заработная плата </t>
  </si>
  <si>
    <t>Налог на землю за 2018 г.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</si>
  <si>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</si>
  <si>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</si>
  <si>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</si>
  <si>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</si>
  <si>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</si>
  <si>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>Покупка катриджа</t>
  </si>
  <si>
    <t xml:space="preserve">Покупка моб.телефона 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</si>
  <si>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</si>
  <si>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</si>
  <si>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</si>
  <si>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</si>
  <si>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</si>
  <si>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</si>
  <si>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</si>
  <si>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</si>
  <si>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</si>
  <si>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</si>
  <si>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</si>
  <si>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</si>
  <si>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</si>
  <si>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</si>
  <si>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</si>
  <si>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</si>
  <si>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Оплата ремонта ворот</t>
  </si>
  <si>
    <t>Июль 19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</si>
  <si>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</si>
  <si>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</si>
  <si>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</si>
  <si>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Август 19</t>
  </si>
  <si>
    <t>Расходы на оплату ВЫПИСКИ ЕГРН, кадастр</t>
  </si>
  <si>
    <t>Покупка насоса</t>
  </si>
  <si>
    <t>Покупка замка, личины.батарейка.саморезы, леска, катушка для тримера,сверло, кабель, скотч, кисть)</t>
  </si>
  <si>
    <t>Покупка триммера, косовища, тачки, трубы дреннажной</t>
  </si>
  <si>
    <t>Доски, профиль металл, брус\стройматериалы, ПГС</t>
  </si>
  <si>
    <t>Подключение ЭДО</t>
  </si>
  <si>
    <t>Покупка масла для бензотримера, краска, растворитель, антирсептика, топливо на поком травы, мастики</t>
  </si>
  <si>
    <t>Сентябрь 19</t>
  </si>
  <si>
    <r>
      <t>Расходы юристу</t>
    </r>
    <r>
      <rPr>
        <sz val="14"/>
        <color theme="1"/>
        <rFont val="Times New Roman"/>
      </rPr>
      <t xml:space="preserve"> иск Сидельникова</t>
    </r>
  </si>
  <si>
    <t>Октябрь 19</t>
  </si>
  <si>
    <t>Возврат ошибочно перечисленных Чл.Вз. уч. 87</t>
  </si>
  <si>
    <t>Сумма взносов за июль и август равны по 523 237 руб. (по таблице ЧВ и по Доходам-расходам) разница 567 руб взнос за электричество</t>
  </si>
  <si>
    <t>За сентябрь разница 139200-121200= 18 000 руб возврат ошибочно заплаченых взносов уч 87 ( в таблицу ЧВ 18 тыс не вносили), а в выписке с\б 18 тыс присутствуют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</si>
</sst>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6"/>
      <color theme="1"/>
      <name val="Times New Roman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4" xfId="0" applyFont="1" applyBorder="1"/>
    <xf numFmtId="49" fontId="2" fillId="0" borderId="0" xfId="0" applyNumberFormat="1" applyFont="1"/>
    <xf numFmtId="0" fontId="10" fillId="2" borderId="5" xfId="0" applyFont="1" applyFill="1" applyBorder="1" applyAlignment="1">
      <alignment wrapText="1"/>
    </xf>
    <xf numFmtId="49" fontId="2" fillId="3" borderId="6" xfId="0" applyNumberFormat="1" applyFont="1" applyFill="1" applyBorder="1"/>
    <xf numFmtId="0" fontId="3" fillId="0" borderId="0" xfId="0" applyFont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 indent="2"/>
    </xf>
    <xf numFmtId="4" fontId="10" fillId="6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/>
    </xf>
    <xf numFmtId="0" fontId="14" fillId="0" borderId="0" xfId="0" applyFont="1"/>
    <xf numFmtId="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wrapText="1" indent="2"/>
    </xf>
    <xf numFmtId="4" fontId="15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 indent="2"/>
    </xf>
    <xf numFmtId="49" fontId="19" fillId="3" borderId="7" xfId="0" applyNumberFormat="1" applyFont="1" applyFill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10" fillId="7" borderId="5" xfId="0" applyNumberFormat="1" applyFont="1" applyFill="1" applyBorder="1" applyAlignment="1">
      <alignment horizontal="center"/>
    </xf>
    <xf numFmtId="4" fontId="10" fillId="9" borderId="5" xfId="0" applyNumberFormat="1" applyFont="1" applyFill="1" applyBorder="1" applyAlignment="1">
      <alignment horizontal="center"/>
    </xf>
    <xf numFmtId="44" fontId="10" fillId="9" borderId="5" xfId="0" applyNumberFormat="1" applyFont="1" applyFill="1" applyBorder="1" applyAlignment="1">
      <alignment horizontal="left"/>
    </xf>
    <xf numFmtId="0" fontId="14" fillId="0" borderId="1" xfId="0" applyFont="1" applyBorder="1"/>
    <xf numFmtId="4" fontId="10" fillId="8" borderId="8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/>
    <xf numFmtId="43" fontId="13" fillId="0" borderId="1" xfId="41" applyFont="1" applyBorder="1" applyAlignment="1">
      <alignment horizontal="right"/>
    </xf>
    <xf numFmtId="0" fontId="15" fillId="0" borderId="1" xfId="0" applyFont="1" applyBorder="1"/>
    <xf numFmtId="43" fontId="15" fillId="0" borderId="1" xfId="41" applyFont="1" applyBorder="1"/>
    <xf numFmtId="0" fontId="15" fillId="5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/>
    <xf numFmtId="4" fontId="22" fillId="0" borderId="1" xfId="0" applyNumberFormat="1" applyFont="1" applyBorder="1"/>
    <xf numFmtId="4" fontId="12" fillId="0" borderId="1" xfId="0" applyNumberFormat="1" applyFont="1" applyBorder="1"/>
    <xf numFmtId="43" fontId="13" fillId="0" borderId="1" xfId="41" applyFont="1" applyBorder="1"/>
    <xf numFmtId="0" fontId="22" fillId="0" borderId="1" xfId="0" applyFont="1" applyBorder="1"/>
    <xf numFmtId="0" fontId="12" fillId="0" borderId="1" xfId="0" applyFont="1" applyBorder="1"/>
    <xf numFmtId="43" fontId="15" fillId="0" borderId="1" xfId="41" applyFont="1" applyBorder="1" applyAlignment="1">
      <alignment vertical="center"/>
    </xf>
    <xf numFmtId="43" fontId="13" fillId="0" borderId="1" xfId="41" applyFont="1" applyBorder="1" applyAlignment="1"/>
    <xf numFmtId="43" fontId="13" fillId="0" borderId="1" xfId="41" applyFont="1" applyBorder="1" applyAlignment="1">
      <alignment vertical="center"/>
    </xf>
    <xf numFmtId="43" fontId="13" fillId="5" borderId="1" xfId="41" applyFont="1" applyFill="1" applyBorder="1" applyAlignment="1"/>
    <xf numFmtId="43" fontId="15" fillId="6" borderId="1" xfId="41" applyFont="1" applyFill="1" applyBorder="1" applyAlignment="1">
      <alignment horizontal="right"/>
    </xf>
    <xf numFmtId="43" fontId="13" fillId="0" borderId="1" xfId="4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2" fillId="10" borderId="1" xfId="0" applyFont="1" applyFill="1" applyBorder="1" applyAlignment="1">
      <alignment horizontal="left" wrapText="1" indent="2"/>
    </xf>
    <xf numFmtId="4" fontId="1" fillId="10" borderId="1" xfId="0" applyNumberFormat="1" applyFont="1" applyFill="1" applyBorder="1" applyAlignment="1">
      <alignment horizontal="right"/>
    </xf>
    <xf numFmtId="43" fontId="15" fillId="10" borderId="1" xfId="41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4" fontId="15" fillId="0" borderId="1" xfId="41" applyNumberFormat="1" applyFont="1" applyBorder="1"/>
    <xf numFmtId="4" fontId="14" fillId="0" borderId="1" xfId="0" applyNumberFormat="1" applyFont="1" applyBorder="1"/>
    <xf numFmtId="4" fontId="13" fillId="0" borderId="1" xfId="41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4" fontId="15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10" borderId="1" xfId="0" applyNumberFormat="1" applyFont="1" applyFill="1" applyBorder="1" applyAlignment="1">
      <alignment vertical="center"/>
    </xf>
    <xf numFmtId="4" fontId="3" fillId="0" borderId="0" xfId="0" applyNumberFormat="1" applyFont="1"/>
    <xf numFmtId="4" fontId="4" fillId="0" borderId="0" xfId="0" applyNumberFormat="1" applyFont="1"/>
    <xf numFmtId="0" fontId="3" fillId="11" borderId="0" xfId="0" applyFont="1" applyFill="1"/>
    <xf numFmtId="4" fontId="1" fillId="0" borderId="1" xfId="0" applyNumberFormat="1" applyFont="1" applyFill="1" applyBorder="1" applyAlignment="1">
      <alignment horizontal="right"/>
    </xf>
    <xf numFmtId="43" fontId="13" fillId="0" borderId="1" xfId="41" applyFont="1" applyFill="1" applyBorder="1"/>
  </cellXfs>
  <cellStyles count="4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9"/>
  <sheetViews>
    <sheetView tabSelected="1" zoomScale="125" zoomScaleNormal="125" zoomScalePageLayoutView="125" workbookViewId="0">
      <pane xSplit="1" ySplit="8" topLeftCell="B63" activePane="bottomRight" state="frozen"/>
      <selection pane="topRight" activeCell="B1" sqref="B1"/>
      <selection pane="bottomLeft" activeCell="A9" sqref="A9"/>
      <selection pane="bottomRight" activeCell="A70" sqref="A70"/>
    </sheetView>
  </sheetViews>
  <sheetFormatPr baseColWidth="10" defaultColWidth="8.83203125" defaultRowHeight="23" customHeight="1" x14ac:dyDescent="0"/>
  <cols>
    <col min="1" max="1" width="45.83203125" style="2" customWidth="1"/>
    <col min="2" max="7" width="15.5" style="14" customWidth="1"/>
    <col min="8" max="8" width="16.33203125" style="14" customWidth="1"/>
    <col min="9" max="9" width="15.6640625" style="2" customWidth="1"/>
    <col min="10" max="11" width="15.5" style="2" customWidth="1"/>
    <col min="12" max="12" width="12.5" style="2" customWidth="1"/>
    <col min="13" max="16384" width="8.83203125" style="2"/>
  </cols>
  <sheetData>
    <row r="1" spans="1:12" s="1" customFormat="1" ht="18" customHeight="1">
      <c r="A1" s="6" t="s">
        <v>13</v>
      </c>
      <c r="B1" s="32">
        <f>SUM(B2:B3)</f>
        <v>859.81</v>
      </c>
      <c r="C1" s="32">
        <f>B8-B6+B1</f>
        <v>48322.929999999993</v>
      </c>
      <c r="D1" s="32">
        <f t="shared" ref="D1:K1" si="0">C8+C1-C6</f>
        <v>39526.319999999978</v>
      </c>
      <c r="E1" s="32">
        <f t="shared" si="0"/>
        <v>29129.73000000001</v>
      </c>
      <c r="F1" s="32">
        <f t="shared" si="0"/>
        <v>61848.390000000014</v>
      </c>
      <c r="G1" s="32">
        <f t="shared" si="0"/>
        <v>115769.86000000002</v>
      </c>
      <c r="H1" s="32">
        <f t="shared" si="0"/>
        <v>139374.47999999998</v>
      </c>
      <c r="I1" s="32">
        <f t="shared" si="0"/>
        <v>15949.479999999981</v>
      </c>
      <c r="J1" s="32">
        <f t="shared" si="0"/>
        <v>137704.04999999999</v>
      </c>
      <c r="K1" s="32">
        <f t="shared" si="0"/>
        <v>55593</v>
      </c>
    </row>
    <row r="2" spans="1:12" s="1" customFormat="1" ht="18" customHeight="1">
      <c r="A2" s="7" t="s">
        <v>3</v>
      </c>
      <c r="B2" s="33">
        <v>859.81</v>
      </c>
      <c r="C2" s="33">
        <v>0</v>
      </c>
      <c r="D2" s="33">
        <v>0</v>
      </c>
      <c r="E2" s="33">
        <v>8200</v>
      </c>
      <c r="F2" s="33"/>
      <c r="G2" s="33"/>
      <c r="H2" s="33">
        <v>57893</v>
      </c>
      <c r="I2" s="1">
        <v>0</v>
      </c>
      <c r="J2" s="1">
        <v>0</v>
      </c>
      <c r="K2" s="1">
        <v>0</v>
      </c>
    </row>
    <row r="3" spans="1:12" s="3" customFormat="1" ht="18" customHeight="1">
      <c r="A3" s="7" t="s">
        <v>32</v>
      </c>
      <c r="B3" s="33">
        <v>0</v>
      </c>
      <c r="C3" s="33">
        <f>C1</f>
        <v>48322.929999999993</v>
      </c>
      <c r="D3" s="33">
        <f>D1</f>
        <v>39526.319999999978</v>
      </c>
      <c r="E3" s="33">
        <f t="shared" ref="E3:J3" si="1">E1-E2</f>
        <v>20929.73000000001</v>
      </c>
      <c r="F3" s="33">
        <f t="shared" si="1"/>
        <v>61848.390000000014</v>
      </c>
      <c r="G3" s="33">
        <f t="shared" si="1"/>
        <v>115769.86000000002</v>
      </c>
      <c r="H3" s="33">
        <f t="shared" si="1"/>
        <v>81481.479999999981</v>
      </c>
      <c r="I3" s="33">
        <f t="shared" si="1"/>
        <v>15949.479999999981</v>
      </c>
      <c r="J3" s="33">
        <f t="shared" si="1"/>
        <v>137704.04999999999</v>
      </c>
      <c r="K3" s="33">
        <f t="shared" ref="K3" si="2">K1-K2</f>
        <v>55593</v>
      </c>
      <c r="L3" s="77"/>
    </row>
    <row r="4" spans="1:12" s="1" customFormat="1" ht="18" hidden="1" customHeight="1">
      <c r="A4" s="7" t="s">
        <v>11</v>
      </c>
      <c r="B4" s="33">
        <f t="shared" ref="B4:G4" si="3">B16</f>
        <v>87659.81</v>
      </c>
      <c r="C4" s="33">
        <f t="shared" si="3"/>
        <v>141610.48000000001</v>
      </c>
      <c r="D4" s="33">
        <f t="shared" si="3"/>
        <v>146991.79999999999</v>
      </c>
      <c r="E4" s="33">
        <f t="shared" si="3"/>
        <v>102650</v>
      </c>
      <c r="F4" s="33">
        <f t="shared" si="3"/>
        <v>193800</v>
      </c>
      <c r="G4" s="33">
        <f t="shared" si="3"/>
        <v>69157</v>
      </c>
      <c r="H4" s="33">
        <f t="shared" ref="H4:J4" si="4">H16</f>
        <v>142373</v>
      </c>
      <c r="I4" s="33">
        <f t="shared" si="4"/>
        <v>137699</v>
      </c>
      <c r="J4" s="33">
        <f t="shared" si="4"/>
        <v>129200</v>
      </c>
      <c r="K4" s="33">
        <f t="shared" ref="K4" si="5">K16</f>
        <v>0</v>
      </c>
    </row>
    <row r="5" spans="1:12" s="1" customFormat="1" ht="18" hidden="1" customHeight="1">
      <c r="A5" s="7" t="s">
        <v>12</v>
      </c>
      <c r="B5" s="33">
        <f t="shared" ref="B5:G5" si="6">B26</f>
        <v>21877.07</v>
      </c>
      <c r="C5" s="33">
        <f t="shared" si="6"/>
        <v>47796.61</v>
      </c>
      <c r="D5" s="33">
        <f t="shared" si="6"/>
        <v>88396.59</v>
      </c>
      <c r="E5" s="33">
        <f t="shared" si="6"/>
        <v>35931.340000000004</v>
      </c>
      <c r="F5" s="33">
        <f t="shared" si="6"/>
        <v>34978.53</v>
      </c>
      <c r="G5" s="33">
        <f t="shared" si="6"/>
        <v>62488.380000000005</v>
      </c>
      <c r="H5" s="33">
        <f>H26</f>
        <v>141768</v>
      </c>
      <c r="I5" s="33">
        <f t="shared" ref="I5:J5" si="7">I26</f>
        <v>103634.43</v>
      </c>
      <c r="J5" s="33">
        <f t="shared" si="7"/>
        <v>92111.05</v>
      </c>
      <c r="K5" s="33">
        <f t="shared" ref="K5" si="8">K26</f>
        <v>0</v>
      </c>
    </row>
    <row r="6" spans="1:12" ht="18" customHeight="1" thickBot="1">
      <c r="A6" s="1" t="s">
        <v>31</v>
      </c>
      <c r="B6" s="22">
        <f t="shared" ref="B6:F6" si="9">SUM(B4:B5)</f>
        <v>109536.88</v>
      </c>
      <c r="C6" s="22">
        <f>SUM(C4:C5)</f>
        <v>189407.09000000003</v>
      </c>
      <c r="D6" s="22">
        <f>SUM(D4:D5)</f>
        <v>235388.38999999998</v>
      </c>
      <c r="E6" s="22">
        <f>SUM(E4:E5)</f>
        <v>138581.34</v>
      </c>
      <c r="F6" s="22">
        <f t="shared" si="9"/>
        <v>228778.53</v>
      </c>
      <c r="G6" s="22">
        <f>SUM(G4:G5)</f>
        <v>131645.38</v>
      </c>
      <c r="H6" s="22">
        <f>SUM(H4:H5)</f>
        <v>284141</v>
      </c>
      <c r="I6" s="22">
        <f>SUM(I4:I5)</f>
        <v>241333.43</v>
      </c>
      <c r="J6" s="22">
        <f>SUM(J4:J5)</f>
        <v>221311.05</v>
      </c>
      <c r="K6" s="22">
        <f>SUM(K4:K5)</f>
        <v>0</v>
      </c>
    </row>
    <row r="7" spans="1:12" s="9" customFormat="1" ht="21" customHeight="1" thickTop="1" thickBot="1">
      <c r="A7" s="11" t="s">
        <v>23</v>
      </c>
      <c r="B7" s="20" t="s">
        <v>14</v>
      </c>
      <c r="C7" s="20" t="s">
        <v>15</v>
      </c>
      <c r="D7" s="20" t="s">
        <v>25</v>
      </c>
      <c r="E7" s="20" t="s">
        <v>27</v>
      </c>
      <c r="F7" s="20" t="s">
        <v>29</v>
      </c>
      <c r="G7" s="20" t="s">
        <v>30</v>
      </c>
      <c r="H7" s="20" t="s">
        <v>60</v>
      </c>
      <c r="I7" s="37" t="s">
        <v>64</v>
      </c>
      <c r="J7" s="37" t="s">
        <v>72</v>
      </c>
      <c r="K7" s="37" t="s">
        <v>74</v>
      </c>
    </row>
    <row r="8" spans="1:12" s="1" customFormat="1" ht="23" customHeight="1" thickTop="1">
      <c r="A8" s="42" t="s">
        <v>0</v>
      </c>
      <c r="B8" s="41">
        <f>B10+B11</f>
        <v>157000</v>
      </c>
      <c r="C8" s="41">
        <f>C10+C11</f>
        <v>180610.48</v>
      </c>
      <c r="D8" s="41">
        <f t="shared" ref="D8:I8" si="10">SUM(D10:D13)</f>
        <v>224991.80000000002</v>
      </c>
      <c r="E8" s="41">
        <f t="shared" si="10"/>
        <v>171300</v>
      </c>
      <c r="F8" s="41">
        <f t="shared" si="10"/>
        <v>282700</v>
      </c>
      <c r="G8" s="41">
        <f t="shared" si="10"/>
        <v>155250</v>
      </c>
      <c r="H8" s="41">
        <f t="shared" si="10"/>
        <v>160716</v>
      </c>
      <c r="I8" s="41">
        <f t="shared" si="10"/>
        <v>363088</v>
      </c>
      <c r="J8" s="41">
        <f t="shared" ref="J8" si="11">SUM(J10:J13)</f>
        <v>139200</v>
      </c>
      <c r="K8" s="41">
        <f t="shared" ref="K8" si="12">SUM(K10:K13)</f>
        <v>0</v>
      </c>
    </row>
    <row r="9" spans="1:12" ht="12" customHeight="1">
      <c r="A9" s="8" t="s">
        <v>2</v>
      </c>
      <c r="B9" s="15"/>
      <c r="C9" s="15"/>
      <c r="D9" s="15"/>
      <c r="E9" s="15"/>
      <c r="F9" s="15"/>
      <c r="G9" s="15"/>
      <c r="H9" s="15"/>
    </row>
    <row r="10" spans="1:12" ht="23" customHeight="1">
      <c r="A10" s="5" t="s">
        <v>28</v>
      </c>
      <c r="B10" s="16">
        <v>86800</v>
      </c>
      <c r="C10" s="16">
        <v>141610.48000000001</v>
      </c>
      <c r="D10" s="16">
        <v>135800</v>
      </c>
      <c r="E10" s="16">
        <v>94450</v>
      </c>
      <c r="F10" s="16">
        <v>193800</v>
      </c>
      <c r="G10" s="16">
        <v>127050</v>
      </c>
      <c r="H10" s="16">
        <v>84480</v>
      </c>
      <c r="I10" s="46">
        <v>137698</v>
      </c>
      <c r="J10" s="62">
        <v>129200</v>
      </c>
      <c r="K10" s="46"/>
      <c r="L10" s="76"/>
    </row>
    <row r="11" spans="1:12" ht="23" customHeight="1">
      <c r="A11" s="21" t="s">
        <v>37</v>
      </c>
      <c r="B11" s="34">
        <v>70200</v>
      </c>
      <c r="C11" s="34">
        <v>39000</v>
      </c>
      <c r="D11" s="34">
        <v>69800</v>
      </c>
      <c r="E11" s="34">
        <v>76850</v>
      </c>
      <c r="F11" s="34">
        <v>88900</v>
      </c>
      <c r="G11" s="34">
        <v>28200</v>
      </c>
      <c r="H11" s="79">
        <v>75669</v>
      </c>
      <c r="I11" s="46">
        <v>225390</v>
      </c>
      <c r="J11" s="63">
        <v>10000</v>
      </c>
      <c r="K11" s="45"/>
      <c r="L11" s="76"/>
    </row>
    <row r="12" spans="1:12" ht="23" customHeight="1">
      <c r="A12" s="21" t="s">
        <v>38</v>
      </c>
      <c r="B12" s="34"/>
      <c r="C12" s="34"/>
      <c r="D12" s="34">
        <v>16348.38</v>
      </c>
      <c r="E12" s="34"/>
      <c r="F12" s="34"/>
      <c r="G12" s="34"/>
      <c r="H12" s="34">
        <v>567</v>
      </c>
      <c r="I12" s="38"/>
      <c r="J12" s="38"/>
      <c r="K12" s="38"/>
      <c r="L12" s="76"/>
    </row>
    <row r="13" spans="1:12" ht="36.75" customHeight="1" thickBot="1">
      <c r="A13" s="21" t="s">
        <v>39</v>
      </c>
      <c r="B13" s="34"/>
      <c r="C13" s="34"/>
      <c r="D13" s="34">
        <v>3043.42</v>
      </c>
      <c r="E13" s="34"/>
      <c r="F13" s="34"/>
      <c r="G13" s="34"/>
      <c r="H13" s="34"/>
      <c r="I13" s="38"/>
      <c r="J13" s="38"/>
      <c r="K13" s="38"/>
    </row>
    <row r="14" spans="1:12" s="1" customFormat="1" ht="23" customHeight="1" thickTop="1">
      <c r="A14" s="10" t="s">
        <v>1</v>
      </c>
      <c r="B14" s="18">
        <f>B16+B26</f>
        <v>109536.88</v>
      </c>
      <c r="C14" s="18">
        <f t="shared" ref="C14:F14" si="13">C16+C26</f>
        <v>189407.09000000003</v>
      </c>
      <c r="D14" s="18">
        <f t="shared" si="13"/>
        <v>235388.38999999998</v>
      </c>
      <c r="E14" s="18">
        <f t="shared" si="13"/>
        <v>138581.34</v>
      </c>
      <c r="F14" s="18">
        <f t="shared" si="13"/>
        <v>228778.53</v>
      </c>
      <c r="G14" s="18">
        <f>G16+G26</f>
        <v>131645.38</v>
      </c>
      <c r="H14" s="40">
        <f>H16+H26</f>
        <v>284141</v>
      </c>
      <c r="I14" s="40">
        <f>I16+I26</f>
        <v>241333.43</v>
      </c>
      <c r="J14" s="40">
        <f>J16+J26</f>
        <v>221311.05</v>
      </c>
      <c r="K14" s="40">
        <f>K16+K26</f>
        <v>0</v>
      </c>
    </row>
    <row r="15" spans="1:12" ht="14" customHeight="1">
      <c r="A15" s="8" t="s">
        <v>2</v>
      </c>
      <c r="B15" s="15"/>
      <c r="C15" s="15"/>
      <c r="D15" s="15"/>
      <c r="E15" s="15"/>
      <c r="F15" s="15"/>
      <c r="G15" s="15"/>
      <c r="H15" s="15"/>
    </row>
    <row r="16" spans="1:12" ht="23" customHeight="1">
      <c r="A16" s="4" t="s">
        <v>16</v>
      </c>
      <c r="B16" s="31">
        <f>B17+B21+B22</f>
        <v>87659.81</v>
      </c>
      <c r="C16" s="17">
        <f>C17+C21+C22</f>
        <v>141610.48000000001</v>
      </c>
      <c r="D16" s="17">
        <f>D17+SUM(D21:D25)</f>
        <v>146991.79999999999</v>
      </c>
      <c r="E16" s="17">
        <f>E17+SUM(E21:E25)</f>
        <v>102650</v>
      </c>
      <c r="F16" s="17">
        <f t="shared" ref="F16:G16" si="14">F17+SUM(F21:F25)</f>
        <v>193800</v>
      </c>
      <c r="G16" s="17">
        <f t="shared" si="14"/>
        <v>69157</v>
      </c>
      <c r="H16" s="17">
        <f>H17+SUM(H21:H25)</f>
        <v>142373</v>
      </c>
      <c r="I16" s="17">
        <f>I17+SUM(I21:I25)</f>
        <v>137699</v>
      </c>
      <c r="J16" s="17">
        <f>J17+SUM(J21:J25)</f>
        <v>129200</v>
      </c>
      <c r="K16" s="17">
        <f>K17+SUM(K21:K25)</f>
        <v>0</v>
      </c>
    </row>
    <row r="17" spans="1:11" s="27" customFormat="1" ht="33.75" customHeight="1">
      <c r="A17" s="25" t="s">
        <v>55</v>
      </c>
      <c r="B17" s="30">
        <f t="shared" ref="B17:C17" si="15">SUM(B18:B20)</f>
        <v>80459.81</v>
      </c>
      <c r="C17" s="30">
        <f t="shared" si="15"/>
        <v>95589.1</v>
      </c>
      <c r="D17" s="30">
        <f>SUM(D18:D20)</f>
        <v>112011.14</v>
      </c>
      <c r="E17" s="30">
        <f>SUM(E18:E20)</f>
        <v>5232.42</v>
      </c>
      <c r="F17" s="30">
        <f t="shared" ref="F17:J17" si="16">SUM(F18:F20)</f>
        <v>0</v>
      </c>
      <c r="G17" s="30">
        <f t="shared" si="16"/>
        <v>0</v>
      </c>
      <c r="H17" s="30">
        <f t="shared" si="16"/>
        <v>107030</v>
      </c>
      <c r="I17" s="61">
        <f t="shared" si="16"/>
        <v>102356</v>
      </c>
      <c r="J17" s="61">
        <f t="shared" si="16"/>
        <v>85157</v>
      </c>
      <c r="K17" s="30"/>
    </row>
    <row r="18" spans="1:11" s="27" customFormat="1" ht="20.25" customHeight="1">
      <c r="A18" s="29" t="s">
        <v>56</v>
      </c>
      <c r="B18" s="30">
        <v>79721.179999999993</v>
      </c>
      <c r="C18" s="26"/>
      <c r="D18" s="28">
        <v>12562.75</v>
      </c>
      <c r="E18" s="26">
        <v>5232.42</v>
      </c>
      <c r="F18" s="26"/>
      <c r="G18" s="26"/>
      <c r="H18" s="26">
        <v>107030</v>
      </c>
      <c r="I18" s="48">
        <v>102356</v>
      </c>
      <c r="J18" s="68">
        <v>85157</v>
      </c>
      <c r="K18" s="48"/>
    </row>
    <row r="19" spans="1:11" s="27" customFormat="1" ht="20.25" customHeight="1">
      <c r="A19" s="29" t="s">
        <v>54</v>
      </c>
      <c r="B19" s="30">
        <v>738.63</v>
      </c>
      <c r="C19" s="26">
        <v>95589.1</v>
      </c>
      <c r="D19" s="28">
        <v>74474.39</v>
      </c>
      <c r="E19" s="26"/>
      <c r="F19" s="26"/>
      <c r="G19" s="26"/>
      <c r="H19" s="26"/>
      <c r="I19" s="51"/>
      <c r="J19" s="69"/>
      <c r="K19" s="43"/>
    </row>
    <row r="20" spans="1:11" s="27" customFormat="1" ht="20.25" customHeight="1">
      <c r="A20" s="29" t="s">
        <v>57</v>
      </c>
      <c r="B20" s="30"/>
      <c r="C20" s="26"/>
      <c r="D20" s="28">
        <v>24974</v>
      </c>
      <c r="E20" s="26"/>
      <c r="F20" s="26"/>
      <c r="G20" s="26"/>
      <c r="H20" s="26"/>
      <c r="I20" s="55"/>
      <c r="J20" s="69"/>
      <c r="K20" s="43"/>
    </row>
    <row r="21" spans="1:11" ht="23" customHeight="1">
      <c r="A21" s="5" t="s">
        <v>34</v>
      </c>
      <c r="B21" s="16">
        <v>7200</v>
      </c>
      <c r="C21" s="16">
        <v>46021.38</v>
      </c>
      <c r="D21" s="16">
        <v>34908.75</v>
      </c>
      <c r="E21" s="16"/>
      <c r="F21" s="16">
        <v>26643</v>
      </c>
      <c r="G21" s="16">
        <v>57637</v>
      </c>
      <c r="H21" s="16">
        <v>35343</v>
      </c>
      <c r="I21" s="54">
        <v>35343</v>
      </c>
      <c r="J21" s="70">
        <v>44043</v>
      </c>
      <c r="K21" s="48"/>
    </row>
    <row r="22" spans="1:11" ht="23" customHeight="1">
      <c r="A22" s="5" t="s">
        <v>35</v>
      </c>
      <c r="B22" s="16"/>
      <c r="C22" s="16"/>
      <c r="D22" s="16"/>
      <c r="E22" s="16">
        <v>86279.58</v>
      </c>
      <c r="F22" s="16">
        <v>152619.42000000001</v>
      </c>
      <c r="G22" s="16"/>
      <c r="H22" s="16"/>
      <c r="I22" s="52"/>
      <c r="J22" s="39"/>
      <c r="K22" s="39"/>
    </row>
    <row r="23" spans="1:11" ht="23" customHeight="1">
      <c r="A23" s="5" t="s">
        <v>53</v>
      </c>
      <c r="B23" s="16"/>
      <c r="C23" s="16"/>
      <c r="D23" s="16"/>
      <c r="E23" s="16"/>
      <c r="F23" s="16">
        <v>14537.58</v>
      </c>
      <c r="G23" s="16">
        <v>7595.53</v>
      </c>
      <c r="H23" s="16"/>
      <c r="I23" s="53"/>
      <c r="J23" s="39"/>
      <c r="K23" s="39"/>
    </row>
    <row r="24" spans="1:11" ht="23" customHeight="1">
      <c r="A24" s="21" t="s">
        <v>40</v>
      </c>
      <c r="B24" s="16"/>
      <c r="C24" s="16"/>
      <c r="D24" s="16">
        <v>71.91</v>
      </c>
      <c r="E24" s="16"/>
      <c r="F24" s="16"/>
      <c r="G24" s="16"/>
      <c r="H24" s="16"/>
      <c r="I24" s="56"/>
      <c r="J24" s="39"/>
      <c r="K24" s="38"/>
    </row>
    <row r="25" spans="1:11" ht="23" customHeight="1">
      <c r="A25" s="5" t="s">
        <v>36</v>
      </c>
      <c r="B25" s="16"/>
      <c r="C25" s="16"/>
      <c r="D25" s="16"/>
      <c r="E25" s="16">
        <v>11138</v>
      </c>
      <c r="F25" s="16"/>
      <c r="G25" s="16">
        <f>1365+2559.47</f>
        <v>3924.47</v>
      </c>
      <c r="H25" s="16"/>
      <c r="I25" s="38"/>
      <c r="J25" s="39"/>
      <c r="K25" s="38"/>
    </row>
    <row r="26" spans="1:11" ht="23" customHeight="1">
      <c r="A26" s="4" t="s">
        <v>33</v>
      </c>
      <c r="B26" s="17">
        <f>SUM(B28:B47)</f>
        <v>21877.07</v>
      </c>
      <c r="C26" s="17">
        <f>SUM(C28:C58)</f>
        <v>47796.61</v>
      </c>
      <c r="D26" s="17">
        <f>SUM(D28:D58)</f>
        <v>88396.59</v>
      </c>
      <c r="E26" s="17">
        <f>SUM(E27:E58)</f>
        <v>35931.340000000004</v>
      </c>
      <c r="F26" s="17">
        <f>SUM(F28:F58)</f>
        <v>34978.53</v>
      </c>
      <c r="G26" s="17">
        <f>SUM(G28:G58)</f>
        <v>62488.380000000005</v>
      </c>
      <c r="H26" s="17">
        <f>SUM(H28:H60)</f>
        <v>141768</v>
      </c>
      <c r="I26" s="17">
        <f>SUM(I28:I60)</f>
        <v>103634.43</v>
      </c>
      <c r="J26" s="17">
        <f>SUM(J27:J60)</f>
        <v>92111.05</v>
      </c>
      <c r="K26" s="17"/>
    </row>
    <row r="27" spans="1:11" ht="23" customHeight="1">
      <c r="A27" s="23" t="s">
        <v>51</v>
      </c>
      <c r="B27" s="17"/>
      <c r="C27" s="17"/>
      <c r="D27" s="17"/>
      <c r="E27" s="24">
        <v>4350</v>
      </c>
      <c r="F27" s="17"/>
      <c r="G27" s="17"/>
      <c r="H27" s="17"/>
      <c r="I27" s="38"/>
      <c r="J27" s="71">
        <v>4000</v>
      </c>
      <c r="K27" s="38"/>
    </row>
    <row r="28" spans="1:11" ht="23" customHeight="1">
      <c r="A28" s="21" t="s">
        <v>52</v>
      </c>
      <c r="B28" s="16">
        <v>1365</v>
      </c>
      <c r="C28" s="16">
        <v>21892</v>
      </c>
      <c r="D28" s="16">
        <v>20508</v>
      </c>
      <c r="E28" s="16">
        <v>7142</v>
      </c>
      <c r="F28" s="16"/>
      <c r="G28" s="16">
        <f>3332+9250+5282</f>
        <v>17864</v>
      </c>
      <c r="H28" s="16">
        <f>2702+5282+17516</f>
        <v>25500</v>
      </c>
      <c r="I28" s="54">
        <f>17553</f>
        <v>17553</v>
      </c>
      <c r="J28" s="71">
        <v>21873</v>
      </c>
      <c r="K28" s="47"/>
    </row>
    <row r="29" spans="1:11" ht="23" customHeight="1">
      <c r="A29" s="21" t="s">
        <v>47</v>
      </c>
      <c r="B29" s="16"/>
      <c r="C29" s="16"/>
      <c r="D29" s="16"/>
      <c r="E29" s="16"/>
      <c r="F29" s="16"/>
      <c r="G29" s="16"/>
      <c r="H29" s="16"/>
      <c r="I29" s="54"/>
      <c r="J29" s="72"/>
      <c r="K29" s="47"/>
    </row>
    <row r="30" spans="1:11" ht="36.75" customHeight="1">
      <c r="A30" s="5" t="s">
        <v>58</v>
      </c>
      <c r="B30" s="16"/>
      <c r="C30" s="16"/>
      <c r="D30" s="34">
        <v>21276.03</v>
      </c>
      <c r="E30" s="34">
        <v>6877.64</v>
      </c>
      <c r="F30" s="34">
        <v>15720.32</v>
      </c>
      <c r="G30" s="16">
        <v>17015.46</v>
      </c>
      <c r="H30" s="16">
        <f>17015+2948</f>
        <v>19963</v>
      </c>
      <c r="I30" s="60">
        <v>21489</v>
      </c>
      <c r="J30" s="73"/>
      <c r="K30" s="49"/>
    </row>
    <row r="31" spans="1:11" ht="33.75" customHeight="1">
      <c r="A31" s="21" t="s">
        <v>46</v>
      </c>
      <c r="B31" s="16"/>
      <c r="C31" s="16">
        <v>13389.46</v>
      </c>
      <c r="D31" s="34">
        <v>7791.3</v>
      </c>
      <c r="E31" s="34">
        <v>9136</v>
      </c>
      <c r="F31" s="34"/>
      <c r="G31" s="16">
        <v>3885.72</v>
      </c>
      <c r="H31" s="16">
        <v>4052</v>
      </c>
      <c r="I31" s="57"/>
      <c r="J31" s="74">
        <v>5433.26</v>
      </c>
      <c r="K31" s="50"/>
    </row>
    <row r="32" spans="1:11" ht="33.75" customHeight="1">
      <c r="A32" s="64" t="s">
        <v>75</v>
      </c>
      <c r="B32" s="65"/>
      <c r="C32" s="65"/>
      <c r="D32" s="65"/>
      <c r="E32" s="65"/>
      <c r="F32" s="65"/>
      <c r="G32" s="65"/>
      <c r="H32" s="65"/>
      <c r="I32" s="66"/>
      <c r="J32" s="75">
        <v>18000</v>
      </c>
      <c r="K32" s="67"/>
    </row>
    <row r="33" spans="1:11" ht="23" customHeight="1">
      <c r="A33" s="5" t="s">
        <v>10</v>
      </c>
      <c r="B33" s="16">
        <v>2000</v>
      </c>
      <c r="C33" s="16"/>
      <c r="D33" s="16"/>
      <c r="E33" s="16"/>
      <c r="F33" s="16"/>
      <c r="G33" s="16">
        <f>2400+600</f>
        <v>3000</v>
      </c>
      <c r="H33" s="16">
        <v>1200</v>
      </c>
      <c r="I33" s="58">
        <v>1800</v>
      </c>
      <c r="J33" s="74"/>
      <c r="K33" s="50"/>
    </row>
    <row r="34" spans="1:11" ht="23" customHeight="1">
      <c r="A34" s="5" t="s">
        <v>8</v>
      </c>
      <c r="B34" s="16">
        <v>1700</v>
      </c>
      <c r="C34" s="16"/>
      <c r="D34" s="16"/>
      <c r="E34" s="16"/>
      <c r="F34" s="16"/>
      <c r="G34" s="16"/>
      <c r="H34" s="16"/>
      <c r="I34" s="59"/>
      <c r="J34" s="74"/>
      <c r="K34" s="50"/>
    </row>
    <row r="35" spans="1:11" ht="23" customHeight="1">
      <c r="A35" s="5" t="s">
        <v>9</v>
      </c>
      <c r="B35" s="16">
        <v>3000</v>
      </c>
      <c r="C35" s="16"/>
      <c r="D35" s="16"/>
      <c r="E35" s="16"/>
      <c r="F35" s="16"/>
      <c r="G35" s="16"/>
      <c r="H35" s="16"/>
      <c r="I35" s="59"/>
      <c r="J35" s="74"/>
      <c r="K35" s="50"/>
    </row>
    <row r="36" spans="1:11" ht="23" customHeight="1">
      <c r="A36" s="5" t="s">
        <v>5</v>
      </c>
      <c r="B36" s="16">
        <v>7000</v>
      </c>
      <c r="C36" s="16">
        <v>5100</v>
      </c>
      <c r="D36" s="16"/>
      <c r="E36" s="16"/>
      <c r="F36" s="16"/>
      <c r="G36" s="16"/>
      <c r="H36" s="16"/>
      <c r="I36" s="59"/>
      <c r="J36" s="74"/>
      <c r="K36" s="50"/>
    </row>
    <row r="37" spans="1:11" ht="23" customHeight="1">
      <c r="A37" s="5" t="s">
        <v>4</v>
      </c>
      <c r="B37" s="16"/>
      <c r="C37" s="16"/>
      <c r="D37" s="16"/>
      <c r="E37" s="16"/>
      <c r="F37" s="16"/>
      <c r="G37" s="16"/>
      <c r="H37" s="16"/>
      <c r="I37" s="59"/>
      <c r="J37" s="74"/>
      <c r="K37" s="50"/>
    </row>
    <row r="38" spans="1:11" ht="23" customHeight="1">
      <c r="A38" s="5" t="s">
        <v>59</v>
      </c>
      <c r="B38" s="16"/>
      <c r="C38" s="16"/>
      <c r="D38" s="16"/>
      <c r="E38" s="16"/>
      <c r="F38" s="16"/>
      <c r="G38" s="16">
        <v>1500</v>
      </c>
      <c r="H38" s="16">
        <v>16800</v>
      </c>
      <c r="I38" s="59"/>
      <c r="J38" s="74"/>
      <c r="K38" s="50"/>
    </row>
    <row r="39" spans="1:11" ht="23" customHeight="1">
      <c r="A39" s="21" t="s">
        <v>48</v>
      </c>
      <c r="B39" s="16"/>
      <c r="C39" s="16">
        <v>1545</v>
      </c>
      <c r="D39" s="16">
        <v>1545</v>
      </c>
      <c r="E39" s="16">
        <v>1545</v>
      </c>
      <c r="F39" s="16">
        <f>1545+1545</f>
        <v>3090</v>
      </c>
      <c r="G39" s="16"/>
      <c r="H39" s="16">
        <f>1545+1545</f>
        <v>3090</v>
      </c>
      <c r="I39" s="59"/>
      <c r="J39" s="74">
        <v>3090</v>
      </c>
      <c r="K39" s="50"/>
    </row>
    <row r="40" spans="1:11" ht="23" customHeight="1">
      <c r="A40" s="5" t="s">
        <v>6</v>
      </c>
      <c r="B40" s="16"/>
      <c r="C40" s="16"/>
      <c r="D40" s="16"/>
      <c r="E40" s="16"/>
      <c r="F40" s="16"/>
      <c r="G40" s="16"/>
      <c r="H40" s="16">
        <v>890</v>
      </c>
      <c r="I40" s="59"/>
      <c r="J40" s="74"/>
      <c r="K40" s="50"/>
    </row>
    <row r="41" spans="1:11" ht="36.75" customHeight="1">
      <c r="A41" s="21" t="s">
        <v>49</v>
      </c>
      <c r="B41" s="16">
        <v>192.07</v>
      </c>
      <c r="C41" s="16">
        <f>192.04+140.54</f>
        <v>332.58</v>
      </c>
      <c r="D41" s="16">
        <v>181.5</v>
      </c>
      <c r="E41" s="16"/>
      <c r="F41" s="16"/>
      <c r="G41" s="16">
        <f>222</f>
        <v>222</v>
      </c>
      <c r="H41" s="16">
        <v>220</v>
      </c>
      <c r="I41" s="59">
        <f>100</f>
        <v>100</v>
      </c>
      <c r="J41" s="74">
        <v>79.540000000000006</v>
      </c>
      <c r="K41" s="50"/>
    </row>
    <row r="42" spans="1:11" ht="23" customHeight="1">
      <c r="A42" s="5" t="s">
        <v>24</v>
      </c>
      <c r="B42" s="16"/>
      <c r="C42" s="16">
        <v>428</v>
      </c>
      <c r="D42" s="16"/>
      <c r="E42" s="16">
        <v>350</v>
      </c>
      <c r="F42" s="16"/>
      <c r="G42" s="16"/>
      <c r="H42" s="16">
        <v>290</v>
      </c>
      <c r="I42" s="59">
        <v>836</v>
      </c>
      <c r="J42" s="74">
        <v>2058</v>
      </c>
      <c r="K42" s="50"/>
    </row>
    <row r="43" spans="1:11" ht="23" customHeight="1">
      <c r="A43" s="21" t="s">
        <v>41</v>
      </c>
      <c r="B43" s="16"/>
      <c r="C43" s="16">
        <v>1400</v>
      </c>
      <c r="D43" s="16"/>
      <c r="E43" s="16">
        <v>750</v>
      </c>
      <c r="F43" s="16"/>
      <c r="G43" s="16"/>
      <c r="H43" s="16"/>
      <c r="I43" s="54"/>
      <c r="J43" s="72"/>
      <c r="K43" s="47"/>
    </row>
    <row r="44" spans="1:11" ht="23" customHeight="1">
      <c r="A44" s="5" t="s">
        <v>7</v>
      </c>
      <c r="B44" s="16"/>
      <c r="C44" s="16">
        <v>2114.83</v>
      </c>
      <c r="D44" s="16">
        <v>2153.9499999999998</v>
      </c>
      <c r="E44" s="16">
        <v>1977.4</v>
      </c>
      <c r="F44" s="16">
        <f>1346.7+205.95+617.85</f>
        <v>2170.5</v>
      </c>
      <c r="G44" s="16">
        <f>2057.9</f>
        <v>2057.9</v>
      </c>
      <c r="H44" s="16">
        <v>2138</v>
      </c>
      <c r="I44" s="80">
        <v>2148.4299999999998</v>
      </c>
      <c r="J44" s="72">
        <v>2138.5</v>
      </c>
      <c r="K44" s="47"/>
    </row>
    <row r="45" spans="1:11" ht="23" customHeight="1">
      <c r="A45" s="21" t="s">
        <v>42</v>
      </c>
      <c r="B45" s="16">
        <v>5990</v>
      </c>
      <c r="C45" s="16"/>
      <c r="D45" s="16"/>
      <c r="E45" s="16"/>
      <c r="F45" s="16"/>
      <c r="G45" s="16"/>
      <c r="H45" s="16"/>
      <c r="I45" s="54"/>
      <c r="J45" s="72"/>
      <c r="K45" s="47"/>
    </row>
    <row r="46" spans="1:11" ht="23" customHeight="1">
      <c r="A46" s="21" t="s">
        <v>43</v>
      </c>
      <c r="B46" s="16">
        <v>630</v>
      </c>
      <c r="C46" s="16">
        <v>1260</v>
      </c>
      <c r="D46" s="16">
        <v>315</v>
      </c>
      <c r="E46" s="16">
        <v>540</v>
      </c>
      <c r="F46" s="16">
        <v>630</v>
      </c>
      <c r="G46" s="16"/>
      <c r="H46" s="16"/>
      <c r="I46" s="54"/>
      <c r="J46" s="72"/>
      <c r="K46" s="47"/>
    </row>
    <row r="47" spans="1:11" ht="23" customHeight="1">
      <c r="A47" s="21" t="s">
        <v>44</v>
      </c>
      <c r="B47" s="16"/>
      <c r="C47" s="16"/>
      <c r="D47" s="16">
        <v>5981</v>
      </c>
      <c r="E47" s="16"/>
      <c r="F47" s="16"/>
      <c r="G47" s="16"/>
      <c r="H47" s="16"/>
      <c r="I47" s="54"/>
      <c r="J47" s="72"/>
      <c r="K47" s="47"/>
    </row>
    <row r="48" spans="1:11" ht="23" customHeight="1">
      <c r="A48" s="21" t="s">
        <v>70</v>
      </c>
      <c r="B48" s="16"/>
      <c r="C48" s="16"/>
      <c r="D48" s="16"/>
      <c r="E48" s="16"/>
      <c r="F48" s="16"/>
      <c r="G48" s="16"/>
      <c r="H48" s="16"/>
      <c r="I48" s="54">
        <v>1800</v>
      </c>
      <c r="J48" s="72"/>
      <c r="K48" s="47"/>
    </row>
    <row r="49" spans="1:11" ht="23" customHeight="1">
      <c r="A49" s="21" t="s">
        <v>45</v>
      </c>
      <c r="B49" s="16"/>
      <c r="C49" s="16">
        <v>334.74</v>
      </c>
      <c r="D49" s="16">
        <f>59.81+600</f>
        <v>659.81</v>
      </c>
      <c r="E49" s="16">
        <f>91.36+171.94</f>
        <v>263.3</v>
      </c>
      <c r="F49" s="16">
        <v>393.01</v>
      </c>
      <c r="G49" s="16"/>
      <c r="H49" s="16"/>
      <c r="I49" s="54"/>
      <c r="J49" s="72"/>
      <c r="K49" s="47"/>
    </row>
    <row r="50" spans="1:11" ht="55.5" customHeight="1">
      <c r="A50" s="21" t="s">
        <v>67</v>
      </c>
      <c r="B50" s="16"/>
      <c r="C50" s="16"/>
      <c r="D50" s="16">
        <v>1030</v>
      </c>
      <c r="E50" s="16"/>
      <c r="F50" s="16">
        <f>285+40+56.7+450+800</f>
        <v>1631.7</v>
      </c>
      <c r="G50" s="16">
        <f>340+120</f>
        <v>460</v>
      </c>
      <c r="H50" s="16">
        <v>933</v>
      </c>
      <c r="I50" s="54">
        <f>120+72+48+290+245</f>
        <v>775</v>
      </c>
      <c r="J50" s="72"/>
      <c r="K50" s="47"/>
    </row>
    <row r="51" spans="1:11" ht="23" customHeight="1">
      <c r="A51" s="21" t="s">
        <v>50</v>
      </c>
      <c r="B51" s="16"/>
      <c r="C51" s="16"/>
      <c r="D51" s="16">
        <v>6955</v>
      </c>
      <c r="E51" s="16"/>
      <c r="F51" s="16"/>
      <c r="G51" s="16"/>
      <c r="H51" s="16">
        <v>682</v>
      </c>
      <c r="I51" s="54"/>
      <c r="J51" s="72">
        <v>1608.75</v>
      </c>
      <c r="K51" s="47"/>
    </row>
    <row r="52" spans="1:11" ht="23" customHeight="1">
      <c r="A52" s="21" t="s">
        <v>66</v>
      </c>
      <c r="B52" s="16"/>
      <c r="C52" s="16"/>
      <c r="D52" s="16"/>
      <c r="E52" s="16"/>
      <c r="F52" s="16"/>
      <c r="G52" s="16"/>
      <c r="H52" s="16"/>
      <c r="I52" s="54">
        <v>2100</v>
      </c>
      <c r="J52" s="72"/>
      <c r="K52" s="47"/>
    </row>
    <row r="53" spans="1:11" ht="52.5" customHeight="1">
      <c r="A53" s="21" t="s">
        <v>71</v>
      </c>
      <c r="B53" s="16"/>
      <c r="C53" s="16"/>
      <c r="D53" s="16"/>
      <c r="E53" s="16"/>
      <c r="F53" s="16"/>
      <c r="G53" s="16">
        <f>260+470+823.8</f>
        <v>1553.8</v>
      </c>
      <c r="H53" s="16"/>
      <c r="I53" s="54">
        <f>1012+900+540</f>
        <v>2452</v>
      </c>
      <c r="J53" s="72">
        <v>280</v>
      </c>
      <c r="K53" s="47"/>
    </row>
    <row r="54" spans="1:11" ht="23" customHeight="1">
      <c r="A54" s="5" t="s">
        <v>73</v>
      </c>
      <c r="B54" s="16"/>
      <c r="C54" s="16"/>
      <c r="D54" s="16">
        <v>20000</v>
      </c>
      <c r="E54" s="16"/>
      <c r="F54" s="16"/>
      <c r="G54" s="16"/>
      <c r="H54" s="16"/>
      <c r="I54" s="54">
        <v>10000</v>
      </c>
      <c r="J54" s="72"/>
      <c r="K54" s="47"/>
    </row>
    <row r="55" spans="1:11" ht="32.25" customHeight="1">
      <c r="A55" s="21" t="s">
        <v>65</v>
      </c>
      <c r="B55" s="16"/>
      <c r="C55" s="16"/>
      <c r="D55" s="16"/>
      <c r="E55" s="16">
        <v>450</v>
      </c>
      <c r="F55" s="16"/>
      <c r="G55" s="16">
        <f>2940+374.5+450+1350</f>
        <v>5114.5</v>
      </c>
      <c r="H55" s="16">
        <v>1800</v>
      </c>
      <c r="I55" s="54">
        <v>156</v>
      </c>
      <c r="J55" s="72">
        <v>1800</v>
      </c>
      <c r="K55" s="47"/>
    </row>
    <row r="56" spans="1:11" ht="29.25" customHeight="1">
      <c r="A56" s="21" t="s">
        <v>68</v>
      </c>
      <c r="B56" s="16"/>
      <c r="C56" s="16"/>
      <c r="D56" s="16"/>
      <c r="E56" s="16"/>
      <c r="F56" s="16">
        <f>8458+280+1950</f>
        <v>10688</v>
      </c>
      <c r="G56" s="16"/>
      <c r="H56" s="16"/>
      <c r="I56" s="54">
        <f>10550</f>
        <v>10550</v>
      </c>
      <c r="J56" s="72">
        <v>10550</v>
      </c>
      <c r="K56" s="47"/>
    </row>
    <row r="57" spans="1:11" ht="33.75" customHeight="1">
      <c r="A57" s="21" t="s">
        <v>69</v>
      </c>
      <c r="B57" s="16"/>
      <c r="C57" s="16"/>
      <c r="D57" s="16"/>
      <c r="E57" s="16">
        <v>2550</v>
      </c>
      <c r="F57" s="16">
        <v>655</v>
      </c>
      <c r="G57" s="16">
        <v>9815</v>
      </c>
      <c r="H57" s="16"/>
      <c r="I57" s="54">
        <f>1615+260+7500+7500+7500+7500</f>
        <v>31875</v>
      </c>
      <c r="J57" s="72">
        <v>21200</v>
      </c>
      <c r="K57" s="47"/>
    </row>
    <row r="58" spans="1:11" ht="35.25" customHeight="1">
      <c r="A58" s="5" t="s">
        <v>61</v>
      </c>
      <c r="B58" s="16"/>
      <c r="C58" s="16"/>
      <c r="D58" s="16"/>
      <c r="E58" s="16"/>
      <c r="F58" s="16"/>
      <c r="G58" s="16"/>
      <c r="H58" s="16">
        <v>5700</v>
      </c>
      <c r="I58" s="54"/>
      <c r="J58" s="72"/>
      <c r="K58" s="47"/>
    </row>
    <row r="59" spans="1:11" ht="35.25" customHeight="1">
      <c r="A59" s="21" t="s">
        <v>63</v>
      </c>
      <c r="B59" s="16"/>
      <c r="C59" s="16"/>
      <c r="D59" s="16"/>
      <c r="E59" s="16"/>
      <c r="F59" s="16"/>
      <c r="G59" s="16"/>
      <c r="H59" s="16">
        <v>49010</v>
      </c>
      <c r="I59" s="54"/>
      <c r="J59" s="72"/>
      <c r="K59" s="47"/>
    </row>
    <row r="60" spans="1:11" ht="35.25" customHeight="1" thickBot="1">
      <c r="A60" s="36" t="s">
        <v>62</v>
      </c>
      <c r="B60" s="35"/>
      <c r="C60" s="35"/>
      <c r="D60" s="35"/>
      <c r="E60" s="35"/>
      <c r="F60" s="35"/>
      <c r="G60" s="35"/>
      <c r="H60" s="35">
        <v>9500</v>
      </c>
      <c r="I60" s="54"/>
      <c r="J60" s="72"/>
      <c r="K60" s="47"/>
    </row>
    <row r="61" spans="1:11" s="12" customFormat="1" ht="32" customHeight="1" thickTop="1" thickBot="1">
      <c r="A61" s="13" t="s">
        <v>17</v>
      </c>
      <c r="B61" s="19">
        <f>B1+B8-B14</f>
        <v>48322.929999999993</v>
      </c>
      <c r="C61" s="19">
        <f t="shared" ref="C61:H61" si="17">C8+C1-C6</f>
        <v>39526.319999999978</v>
      </c>
      <c r="D61" s="19">
        <f t="shared" si="17"/>
        <v>29129.73000000001</v>
      </c>
      <c r="E61" s="19">
        <f t="shared" si="17"/>
        <v>61848.390000000014</v>
      </c>
      <c r="F61" s="19">
        <f t="shared" si="17"/>
        <v>115769.86000000002</v>
      </c>
      <c r="G61" s="19">
        <f t="shared" si="17"/>
        <v>139374.47999999998</v>
      </c>
      <c r="H61" s="44">
        <f t="shared" si="17"/>
        <v>15949.479999999981</v>
      </c>
      <c r="I61" s="44">
        <f>I8+I1-I6</f>
        <v>137704.04999999999</v>
      </c>
      <c r="J61" s="44"/>
      <c r="K61" s="44"/>
    </row>
    <row r="62" spans="1:11" ht="23" customHeight="1" thickTop="1">
      <c r="A62" s="2" t="s">
        <v>18</v>
      </c>
    </row>
    <row r="63" spans="1:11" ht="23" customHeight="1">
      <c r="A63" s="2" t="s">
        <v>20</v>
      </c>
    </row>
    <row r="64" spans="1:11" ht="23" customHeight="1">
      <c r="A64" s="2" t="s">
        <v>19</v>
      </c>
    </row>
    <row r="65" spans="1:1" ht="23" customHeight="1">
      <c r="A65" s="2" t="s">
        <v>21</v>
      </c>
    </row>
    <row r="66" spans="1:1" ht="23" customHeight="1">
      <c r="A66" s="2" t="s">
        <v>22</v>
      </c>
    </row>
    <row r="67" spans="1:1" ht="23" customHeight="1">
      <c r="A67" s="2" t="s">
        <v>26</v>
      </c>
    </row>
    <row r="68" spans="1:1" ht="23" customHeight="1">
      <c r="A68" s="78" t="s">
        <v>76</v>
      </c>
    </row>
    <row r="69" spans="1:1" ht="23" customHeight="1">
      <c r="A69" s="78" t="s">
        <v>77</v>
      </c>
    </row>
  </sheetData>
  <phoneticPr fontId="11" type="noConversion"/>
  <pageMargins left="0.16" right="0.28000000000000003" top="0.75000000000000011" bottom="0.75000000000000011" header="0.31" footer="0.31"/>
  <pageSetup paperSize="9" scale="46" orientation="portrait"/>
  <ignoredErrors>
    <ignoredError sqref="B16 B26" emptyCellReference="1"/>
  </ignoredErrors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2019-09-07T06:26:33Z</cp:lastPrinted>
  <dcterms:created xsi:type="dcterms:W3CDTF">2015-12-25T20:22:12Z</dcterms:created>
  <dcterms:modified xsi:type="dcterms:W3CDTF">2019-10-11T05:58:56Z</dcterms:modified>
</cp:coreProperties>
</file>